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firstSheet="13" activeTab="20"/>
  </bookViews>
  <sheets>
    <sheet name="CPCD20 25E" sheetId="4" r:id="rId1"/>
    <sheet name="CPCD30 35E" sheetId="5" r:id="rId2"/>
    <sheet name="CPCD40 45E" sheetId="13" r:id="rId3"/>
    <sheet name="CPCD50E" sheetId="14" r:id="rId4"/>
    <sheet name="CPCD60E" sheetId="15" r:id="rId5"/>
    <sheet name="CPCD70E" sheetId="16" r:id="rId6"/>
    <sheet name="CPCD85E" sheetId="17" r:id="rId7"/>
    <sheet name="CPCD100E" sheetId="18" r:id="rId8"/>
    <sheet name="CPCD120E" sheetId="19" r:id="rId9"/>
    <sheet name="CPCD160E" sheetId="20" r:id="rId10"/>
    <sheet name="F series" sheetId="21" r:id="rId11"/>
    <sheet name="CPD20 25 E" sheetId="22" r:id="rId12"/>
    <sheet name="CPD40 45 50E" sheetId="24" r:id="rId13"/>
    <sheet name="CPD30 35E" sheetId="23" r:id="rId14"/>
    <sheet name="CPD60E" sheetId="25" r:id="rId15"/>
    <sheet name="CPD70E" sheetId="26" r:id="rId16"/>
    <sheet name="CPD85E" sheetId="27" r:id="rId17"/>
    <sheet name="CLG2100-2120HJ" sheetId="28" r:id="rId18"/>
    <sheet name="CPCD25SRT" sheetId="29" r:id="rId19"/>
    <sheet name="CLG2030H" sheetId="30" r:id="rId20"/>
    <sheet name="CLG2035H" sheetId="31" r:id="rId21"/>
  </sheets>
  <externalReferences>
    <externalReference r:id="rId22"/>
    <externalReference r:id="rId23"/>
    <externalReference r:id="rId24"/>
  </externalReferences>
  <definedNames>
    <definedName name="故障归类">[3]基本数据!$I$2:$I$6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<sst xmlns="http://schemas.openxmlformats.org/spreadsheetml/2006/main" count="2222" uniqueCount="204">
  <si>
    <t>Mast Capacity Chart</t>
  </si>
  <si>
    <t>CPC(D)20</t>
  </si>
  <si>
    <r>
      <rPr>
        <b/>
        <sz val="11"/>
        <color rgb="FF000000"/>
        <rFont val="宋体"/>
        <charset val="134"/>
      </rPr>
      <t>门架类型</t>
    </r>
    <r>
      <rPr>
        <b/>
        <sz val="11"/>
        <color indexed="8"/>
        <rFont val="Calibri"/>
        <charset val="0"/>
      </rPr>
      <t xml:space="preserve">
Mast Type</t>
    </r>
  </si>
  <si>
    <r>
      <rPr>
        <sz val="11"/>
        <color rgb="FF000000"/>
        <rFont val="宋体"/>
        <charset val="134"/>
      </rPr>
      <t>最大举升高度</t>
    </r>
    <r>
      <rPr>
        <sz val="11"/>
        <color indexed="8"/>
        <rFont val="Calibri"/>
        <charset val="0"/>
      </rPr>
      <t xml:space="preserve">
Maximum Fork Height (MFH)</t>
    </r>
  </si>
  <si>
    <r>
      <rPr>
        <sz val="11"/>
        <color rgb="FF000000"/>
        <rFont val="宋体"/>
        <charset val="134"/>
      </rPr>
      <t>门架高度</t>
    </r>
    <r>
      <rPr>
        <sz val="11"/>
        <color indexed="8"/>
        <rFont val="Calibri"/>
        <charset val="0"/>
      </rPr>
      <t xml:space="preserve">
Mast Overall Lowered Height (OAL)</t>
    </r>
  </si>
  <si>
    <r>
      <rPr>
        <sz val="11"/>
        <color rgb="FF000000"/>
        <rFont val="宋体"/>
        <charset val="134"/>
      </rPr>
      <t xml:space="preserve">自由起升高度
</t>
    </r>
    <r>
      <rPr>
        <sz val="11"/>
        <color indexed="8"/>
        <rFont val="Calibri"/>
        <charset val="0"/>
      </rPr>
      <t>Free Lift (FL) with Load Backrest*</t>
    </r>
  </si>
  <si>
    <r>
      <rPr>
        <sz val="11"/>
        <color rgb="FF000000"/>
        <rFont val="宋体"/>
        <charset val="134"/>
      </rPr>
      <t>门架倾斜角度(前/后)</t>
    </r>
    <r>
      <rPr>
        <sz val="11"/>
        <color indexed="8"/>
        <rFont val="Calibri"/>
        <charset val="0"/>
      </rPr>
      <t xml:space="preserve">
Mast Tilt Angle (F/B)</t>
    </r>
  </si>
  <si>
    <r>
      <rPr>
        <sz val="11"/>
        <color rgb="FF000000"/>
        <rFont val="宋体"/>
        <charset val="134"/>
      </rPr>
      <t>额定承载能力</t>
    </r>
    <r>
      <rPr>
        <sz val="11"/>
        <color indexed="8"/>
        <rFont val="Calibri"/>
        <charset val="0"/>
      </rPr>
      <t xml:space="preserve">
Rated Load Capacity</t>
    </r>
  </si>
  <si>
    <t>带货叉时的整机重量
Total Weight with Standard Forks</t>
  </si>
  <si>
    <r>
      <rPr>
        <sz val="11"/>
        <color rgb="FF000000"/>
        <rFont val="宋体"/>
        <charset val="134"/>
      </rPr>
      <t>货叉</t>
    </r>
    <r>
      <rPr>
        <sz val="11"/>
        <color indexed="8"/>
        <rFont val="Calibri"/>
        <charset val="0"/>
      </rPr>
      <t xml:space="preserve">
With Standard Forks</t>
    </r>
  </si>
  <si>
    <r>
      <rPr>
        <sz val="11"/>
        <color rgb="FF000000"/>
        <rFont val="宋体"/>
        <charset val="134"/>
      </rPr>
      <t>侧移器</t>
    </r>
    <r>
      <rPr>
        <sz val="11"/>
        <color indexed="8"/>
        <rFont val="Calibri"/>
        <charset val="0"/>
      </rPr>
      <t xml:space="preserve">
With Sideshifter</t>
    </r>
  </si>
  <si>
    <t>mm</t>
  </si>
  <si>
    <t>in</t>
  </si>
  <si>
    <t>degrees</t>
  </si>
  <si>
    <t>kg @
500mm LC</t>
  </si>
  <si>
    <t>lbs @
20in LC</t>
  </si>
  <si>
    <t>kg</t>
  </si>
  <si>
    <t>lbs</t>
  </si>
  <si>
    <r>
      <rPr>
        <b/>
        <sz val="11"/>
        <color rgb="FF000000"/>
        <rFont val="宋体"/>
        <charset val="134"/>
      </rPr>
      <t>二级普通门架</t>
    </r>
    <r>
      <rPr>
        <b/>
        <sz val="11"/>
        <color indexed="8"/>
        <rFont val="Calibri"/>
        <charset val="0"/>
      </rPr>
      <t xml:space="preserve">
Standard 2-Stage</t>
    </r>
  </si>
  <si>
    <t>6 / 10</t>
  </si>
  <si>
    <t>6 / 12</t>
  </si>
  <si>
    <t>6 / 6</t>
  </si>
  <si>
    <r>
      <rPr>
        <b/>
        <sz val="11"/>
        <rFont val="宋体"/>
        <charset val="134"/>
      </rPr>
      <t>二级全自由门架</t>
    </r>
    <r>
      <rPr>
        <b/>
        <sz val="11"/>
        <rFont val="Calibri"/>
        <charset val="0"/>
      </rPr>
      <t xml:space="preserve">
Full Free 2-Stage</t>
    </r>
  </si>
  <si>
    <t>三级全自由门架
Full Free 3-Stage</t>
  </si>
  <si>
    <t>CPC(D)25</t>
  </si>
  <si>
    <t>CPC(D)30-E</t>
  </si>
  <si>
    <r>
      <rPr>
        <b/>
        <sz val="11"/>
        <color theme="1"/>
        <rFont val="宋体"/>
        <charset val="134"/>
      </rPr>
      <t>门架类型</t>
    </r>
    <r>
      <rPr>
        <b/>
        <sz val="11"/>
        <color theme="1"/>
        <rFont val="Calibri"/>
        <charset val="0"/>
      </rPr>
      <t xml:space="preserve">
Mast Type</t>
    </r>
  </si>
  <si>
    <r>
      <rPr>
        <sz val="11"/>
        <color theme="1"/>
        <rFont val="宋体"/>
        <charset val="134"/>
      </rPr>
      <t>最大举升高度</t>
    </r>
    <r>
      <rPr>
        <sz val="11"/>
        <color theme="1"/>
        <rFont val="Calibri"/>
        <charset val="0"/>
      </rPr>
      <t xml:space="preserve">
Maximum Fork Height (MFH)</t>
    </r>
  </si>
  <si>
    <r>
      <rPr>
        <sz val="11"/>
        <color theme="1"/>
        <rFont val="宋体"/>
        <charset val="134"/>
      </rPr>
      <t>门架高度</t>
    </r>
    <r>
      <rPr>
        <sz val="11"/>
        <color theme="1"/>
        <rFont val="Calibri"/>
        <charset val="0"/>
      </rPr>
      <t xml:space="preserve">
Mast Overall Lowered Height (OAL)</t>
    </r>
  </si>
  <si>
    <r>
      <rPr>
        <sz val="11"/>
        <color theme="1"/>
        <rFont val="宋体"/>
        <charset val="134"/>
      </rPr>
      <t xml:space="preserve">自由起升高度
</t>
    </r>
    <r>
      <rPr>
        <sz val="11"/>
        <color theme="1"/>
        <rFont val="Calibri"/>
        <charset val="0"/>
      </rPr>
      <t>Free Lift (FL) with Load Backrest*</t>
    </r>
  </si>
  <si>
    <r>
      <rPr>
        <sz val="11"/>
        <color theme="1"/>
        <rFont val="宋体"/>
        <charset val="134"/>
      </rPr>
      <t>门架倾斜角度(前/后)</t>
    </r>
    <r>
      <rPr>
        <sz val="11"/>
        <color theme="1"/>
        <rFont val="Calibri"/>
        <charset val="0"/>
      </rPr>
      <t xml:space="preserve">
Mast Tilt Angle (F/B)</t>
    </r>
  </si>
  <si>
    <r>
      <rPr>
        <sz val="11"/>
        <color theme="1"/>
        <rFont val="宋体"/>
        <charset val="134"/>
      </rPr>
      <t>额定承载能力</t>
    </r>
    <r>
      <rPr>
        <sz val="11"/>
        <color theme="1"/>
        <rFont val="Calibri"/>
        <charset val="0"/>
      </rPr>
      <t xml:space="preserve">
Rated Load Capacity</t>
    </r>
  </si>
  <si>
    <r>
      <rPr>
        <sz val="11"/>
        <color theme="1"/>
        <rFont val="宋体"/>
        <charset val="0"/>
      </rPr>
      <t>带货叉时的整机重量</t>
    </r>
    <r>
      <rPr>
        <sz val="11"/>
        <color theme="1"/>
        <rFont val="Calibri"/>
        <charset val="0"/>
      </rPr>
      <t xml:space="preserve">
Total Weight with Standard Forks</t>
    </r>
  </si>
  <si>
    <r>
      <rPr>
        <sz val="11"/>
        <color theme="1"/>
        <rFont val="宋体"/>
        <charset val="134"/>
      </rPr>
      <t>货叉</t>
    </r>
    <r>
      <rPr>
        <sz val="11"/>
        <color theme="1"/>
        <rFont val="Calibri"/>
        <charset val="0"/>
      </rPr>
      <t xml:space="preserve">
With Standard Forks</t>
    </r>
  </si>
  <si>
    <r>
      <rPr>
        <sz val="11"/>
        <color theme="1"/>
        <rFont val="宋体"/>
        <charset val="134"/>
      </rPr>
      <t>侧移器</t>
    </r>
    <r>
      <rPr>
        <sz val="11"/>
        <color theme="1"/>
        <rFont val="Calibri"/>
        <charset val="0"/>
      </rPr>
      <t xml:space="preserve">
With Sideshifter</t>
    </r>
  </si>
  <si>
    <t>CPC30-E</t>
  </si>
  <si>
    <t>CPCD30-E</t>
  </si>
  <si>
    <r>
      <rPr>
        <b/>
        <sz val="11"/>
        <color theme="1"/>
        <rFont val="宋体"/>
        <charset val="134"/>
      </rPr>
      <t>二级普通门架</t>
    </r>
    <r>
      <rPr>
        <b/>
        <sz val="11"/>
        <color theme="1"/>
        <rFont val="Calibri"/>
        <charset val="0"/>
      </rPr>
      <t xml:space="preserve">
Standard 2-Stage</t>
    </r>
  </si>
  <si>
    <t>6/12</t>
  </si>
  <si>
    <t>6/6</t>
  </si>
  <si>
    <t>3/6</t>
  </si>
  <si>
    <t>二级全自由门架
Full Free 2-Stage</t>
  </si>
  <si>
    <t>CPC(D)35-E</t>
  </si>
  <si>
    <t>CPC35-E</t>
  </si>
  <si>
    <t>CPCD35-E</t>
  </si>
  <si>
    <t>3/4</t>
  </si>
  <si>
    <t>CPC(D)38-E</t>
  </si>
  <si>
    <t>CPC38-E</t>
  </si>
  <si>
    <t>CPCD38-E</t>
  </si>
  <si>
    <t>CPCD45</t>
  </si>
  <si>
    <t>CPCD20</t>
  </si>
  <si>
    <t>CPCD50</t>
  </si>
  <si>
    <r>
      <rPr>
        <b/>
        <sz val="20"/>
        <color rgb="FFFFFFFF"/>
        <rFont val="Calibri"/>
        <charset val="0"/>
      </rPr>
      <t>Mast Capacity Chart</t>
    </r>
    <r>
      <rPr>
        <b/>
        <sz val="20"/>
        <color rgb="FFFFFFFF"/>
        <rFont val="Calibri"/>
        <charset val="0"/>
      </rPr>
      <t xml:space="preserve"> </t>
    </r>
    <r>
      <rPr>
        <b/>
        <sz val="20"/>
        <color rgb="FFFFFFFF"/>
        <rFont val="宋体"/>
        <charset val="0"/>
      </rPr>
      <t>门架载荷表</t>
    </r>
  </si>
  <si>
    <r>
      <rPr>
        <b/>
        <sz val="11"/>
        <color rgb="FF000000"/>
        <rFont val="Calibri"/>
        <charset val="0"/>
      </rPr>
      <t>Mast Type</t>
    </r>
    <r>
      <rPr>
        <b/>
        <sz val="11"/>
        <color rgb="FF000000"/>
        <rFont val="Calibri"/>
        <charset val="0"/>
      </rPr>
      <t xml:space="preserve">
</t>
    </r>
    <r>
      <rPr>
        <b/>
        <sz val="11"/>
        <color rgb="FF000000"/>
        <rFont val="宋体"/>
        <charset val="0"/>
      </rPr>
      <t>门架类型</t>
    </r>
  </si>
  <si>
    <r>
      <rPr>
        <sz val="11"/>
        <color rgb="FF000000"/>
        <rFont val="Calibri"/>
        <charset val="0"/>
      </rPr>
      <t>Maximum Fork Height (MFH)</t>
    </r>
    <r>
      <rPr>
        <sz val="11"/>
        <color rgb="FF000000"/>
        <rFont val="Calibri"/>
        <charset val="0"/>
      </rPr>
      <t xml:space="preserve">
</t>
    </r>
    <r>
      <rPr>
        <sz val="11"/>
        <color rgb="FF000000"/>
        <rFont val="宋体"/>
        <charset val="0"/>
      </rPr>
      <t>最大起升高度</t>
    </r>
  </si>
  <si>
    <r>
      <rPr>
        <sz val="11"/>
        <color rgb="FF000000"/>
        <rFont val="Calibri"/>
        <charset val="0"/>
      </rPr>
      <t>Mast Overall Lowered Height (OAL)</t>
    </r>
    <r>
      <rPr>
        <sz val="11"/>
        <color rgb="FF000000"/>
        <rFont val="Calibri"/>
        <charset val="0"/>
      </rPr>
      <t xml:space="preserve">
</t>
    </r>
    <r>
      <rPr>
        <sz val="11"/>
        <color rgb="FF000000"/>
        <rFont val="宋体"/>
        <charset val="0"/>
      </rPr>
      <t>门架高度</t>
    </r>
  </si>
  <si>
    <r>
      <rPr>
        <sz val="11"/>
        <color rgb="FF000000"/>
        <rFont val="Calibri"/>
        <charset val="0"/>
      </rPr>
      <t>Free Lift (FL) with Load Backrest</t>
    </r>
    <r>
      <rPr>
        <sz val="11"/>
        <color rgb="FF000000"/>
        <rFont val="Calibri"/>
        <charset val="0"/>
      </rPr>
      <t xml:space="preserve">
</t>
    </r>
    <r>
      <rPr>
        <sz val="11"/>
        <color rgb="FF000000"/>
        <rFont val="宋体"/>
        <charset val="0"/>
      </rPr>
      <t>自由起升高度</t>
    </r>
    <r>
      <rPr>
        <sz val="11"/>
        <color rgb="FF000000"/>
        <rFont val="Calibri"/>
        <charset val="0"/>
      </rPr>
      <t xml:space="preserve">
</t>
    </r>
    <r>
      <rPr>
        <sz val="11"/>
        <color rgb="FF000000"/>
        <rFont val="宋体"/>
        <charset val="0"/>
      </rPr>
      <t>（带挡货架）</t>
    </r>
  </si>
  <si>
    <r>
      <rPr>
        <sz val="11"/>
        <color rgb="FF000000"/>
        <rFont val="Calibri"/>
        <charset val="0"/>
      </rPr>
      <t>Mast Tilt Angle (F/B)</t>
    </r>
    <r>
      <rPr>
        <sz val="11"/>
        <color rgb="FF000000"/>
        <rFont val="Calibri"/>
        <charset val="0"/>
      </rPr>
      <t xml:space="preserve">
</t>
    </r>
    <r>
      <rPr>
        <sz val="11"/>
        <color rgb="FF000000"/>
        <rFont val="宋体"/>
        <charset val="0"/>
      </rPr>
      <t>门架倾斜角度</t>
    </r>
    <r>
      <rPr>
        <sz val="11"/>
        <color rgb="FF000000"/>
        <rFont val="Calibri"/>
        <charset val="0"/>
      </rPr>
      <t>(</t>
    </r>
    <r>
      <rPr>
        <sz val="11"/>
        <color rgb="FF000000"/>
        <rFont val="宋体"/>
        <charset val="0"/>
      </rPr>
      <t>前</t>
    </r>
    <r>
      <rPr>
        <sz val="11"/>
        <color rgb="FF000000"/>
        <rFont val="Calibri"/>
        <charset val="0"/>
      </rPr>
      <t>/</t>
    </r>
    <r>
      <rPr>
        <sz val="11"/>
        <color rgb="FF000000"/>
        <rFont val="宋体"/>
        <charset val="0"/>
      </rPr>
      <t>后</t>
    </r>
    <r>
      <rPr>
        <sz val="11"/>
        <color rgb="FF000000"/>
        <rFont val="Calibri"/>
        <charset val="0"/>
      </rPr>
      <t>)</t>
    </r>
  </si>
  <si>
    <r>
      <rPr>
        <sz val="11"/>
        <color rgb="FF000000"/>
        <rFont val="Calibri"/>
        <charset val="0"/>
      </rPr>
      <t>Rated Load Capacity</t>
    </r>
    <r>
      <rPr>
        <sz val="11"/>
        <color rgb="FF000000"/>
        <rFont val="Calibri"/>
        <charset val="0"/>
      </rPr>
      <t xml:space="preserve">
</t>
    </r>
    <r>
      <rPr>
        <sz val="11"/>
        <color rgb="FF000000"/>
        <rFont val="宋体"/>
        <charset val="0"/>
      </rPr>
      <t>额定承载能力</t>
    </r>
  </si>
  <si>
    <r>
      <rPr>
        <sz val="11"/>
        <color rgb="FF000000"/>
        <rFont val="Calibri"/>
        <charset val="0"/>
      </rPr>
      <t>Total Weight with Standard Forks</t>
    </r>
    <r>
      <rPr>
        <sz val="11"/>
        <color rgb="FF000000"/>
        <rFont val="Calibri"/>
        <charset val="0"/>
      </rPr>
      <t xml:space="preserve">
</t>
    </r>
    <r>
      <rPr>
        <sz val="11"/>
        <color rgb="FF000000"/>
        <rFont val="宋体"/>
        <charset val="0"/>
      </rPr>
      <t>带货叉时的整机重量</t>
    </r>
  </si>
  <si>
    <r>
      <rPr>
        <sz val="11"/>
        <color rgb="FF000000"/>
        <rFont val="Calibri"/>
        <charset val="0"/>
      </rPr>
      <t>With Standard Forks</t>
    </r>
    <r>
      <rPr>
        <sz val="11"/>
        <color rgb="FF000000"/>
        <rFont val="Calibri"/>
        <charset val="0"/>
      </rPr>
      <t xml:space="preserve">
</t>
    </r>
    <r>
      <rPr>
        <sz val="11"/>
        <color rgb="FF000000"/>
        <rFont val="宋体"/>
        <charset val="0"/>
      </rPr>
      <t>货叉</t>
    </r>
  </si>
  <si>
    <r>
      <rPr>
        <sz val="11"/>
        <color rgb="FF000000"/>
        <rFont val="Calibri"/>
        <charset val="0"/>
      </rPr>
      <t>With Sideshifter</t>
    </r>
    <r>
      <rPr>
        <sz val="11"/>
        <color rgb="FF000000"/>
        <rFont val="Calibri"/>
        <charset val="0"/>
      </rPr>
      <t xml:space="preserve">
</t>
    </r>
    <r>
      <rPr>
        <sz val="11"/>
        <color rgb="FF000000"/>
        <rFont val="宋体"/>
        <charset val="0"/>
      </rPr>
      <t>侧移器</t>
    </r>
  </si>
  <si>
    <r>
      <rPr>
        <sz val="11"/>
        <color rgb="FF000000"/>
        <rFont val="Calibri"/>
        <charset val="0"/>
      </rPr>
      <t>kg @</t>
    </r>
    <r>
      <rPr>
        <sz val="11"/>
        <color rgb="FF000000"/>
        <rFont val="Calibri"/>
        <charset val="0"/>
      </rPr>
      <t xml:space="preserve">
</t>
    </r>
    <r>
      <rPr>
        <sz val="11"/>
        <color rgb="FF000000"/>
        <rFont val="Calibri"/>
        <charset val="0"/>
      </rPr>
      <t>600mm LC</t>
    </r>
  </si>
  <si>
    <r>
      <rPr>
        <sz val="11"/>
        <color rgb="FF000000"/>
        <rFont val="Calibri"/>
        <charset val="0"/>
      </rPr>
      <t>lbs @</t>
    </r>
    <r>
      <rPr>
        <sz val="11"/>
        <color rgb="FF000000"/>
        <rFont val="Calibri"/>
        <charset val="0"/>
      </rPr>
      <t xml:space="preserve">
</t>
    </r>
    <r>
      <rPr>
        <sz val="11"/>
        <color rgb="FF000000"/>
        <rFont val="Calibri"/>
        <charset val="0"/>
      </rPr>
      <t>24" LC</t>
    </r>
  </si>
  <si>
    <r>
      <rPr>
        <b/>
        <sz val="11"/>
        <color rgb="FF000000"/>
        <rFont val="Calibri"/>
        <charset val="0"/>
      </rPr>
      <t>Standard 3-Stage</t>
    </r>
    <r>
      <rPr>
        <b/>
        <sz val="11"/>
        <color rgb="FF000000"/>
        <rFont val="Calibri"/>
        <charset val="0"/>
      </rPr>
      <t xml:space="preserve">
</t>
    </r>
    <r>
      <rPr>
        <b/>
        <sz val="11"/>
        <color rgb="FF000000"/>
        <rFont val="宋体"/>
        <charset val="0"/>
      </rPr>
      <t>二级标准门架</t>
    </r>
  </si>
  <si>
    <r>
      <rPr>
        <b/>
        <sz val="11"/>
        <color rgb="FF000000"/>
        <rFont val="Calibri"/>
        <charset val="0"/>
      </rPr>
      <t>Full Free 2-Stage</t>
    </r>
    <r>
      <rPr>
        <b/>
        <sz val="11"/>
        <color rgb="FF000000"/>
        <rFont val="Calibri"/>
        <charset val="0"/>
      </rPr>
      <t xml:space="preserve">
</t>
    </r>
    <r>
      <rPr>
        <b/>
        <sz val="11"/>
        <color rgb="FF000000"/>
        <rFont val="宋体"/>
        <charset val="0"/>
      </rPr>
      <t>二级全自由门架</t>
    </r>
  </si>
  <si>
    <r>
      <rPr>
        <b/>
        <sz val="11"/>
        <color rgb="FF000000"/>
        <rFont val="Calibri"/>
        <charset val="0"/>
      </rPr>
      <t>Full Free 3-Stage</t>
    </r>
    <r>
      <rPr>
        <b/>
        <sz val="11"/>
        <color rgb="FF000000"/>
        <rFont val="Calibri"/>
        <charset val="0"/>
      </rPr>
      <t xml:space="preserve">
</t>
    </r>
    <r>
      <rPr>
        <b/>
        <sz val="11"/>
        <color rgb="FF000000"/>
        <rFont val="Calibri"/>
        <charset val="0"/>
      </rPr>
      <t>三级全自由门架</t>
    </r>
  </si>
  <si>
    <t>CPCD60</t>
  </si>
  <si>
    <t>CPCD70</t>
  </si>
  <si>
    <t>CPCD70-EQ3-CZ</t>
  </si>
  <si>
    <t>CPCD85</t>
  </si>
  <si>
    <r>
      <rPr>
        <sz val="11"/>
        <color rgb="FF000000"/>
        <rFont val="Calibri"/>
        <charset val="0"/>
      </rPr>
      <t>Free Lift (FL) with Load Backrest</t>
    </r>
    <r>
      <rPr>
        <sz val="11"/>
        <color rgb="FF000000"/>
        <rFont val="Calibri"/>
        <charset val="0"/>
      </rPr>
      <t xml:space="preserve">
</t>
    </r>
    <r>
      <rPr>
        <sz val="11"/>
        <color rgb="FF000000"/>
        <rFont val="宋体"/>
        <charset val="0"/>
      </rPr>
      <t>自由起升高度</t>
    </r>
    <r>
      <rPr>
        <sz val="11"/>
        <color rgb="FF000000"/>
        <rFont val="Calibri"/>
        <charset val="0"/>
      </rPr>
      <t xml:space="preserve">
</t>
    </r>
    <r>
      <rPr>
        <sz val="11"/>
        <color rgb="FF000000"/>
        <rFont val="宋体"/>
        <charset val="0"/>
      </rPr>
      <t>（不带挡货架）</t>
    </r>
  </si>
  <si>
    <t>CPCD100</t>
  </si>
  <si>
    <t>CPCD100-EQ4-CZ</t>
  </si>
  <si>
    <t>FOR RENT</t>
  </si>
  <si>
    <t>CPCD100-EQ11-CZ</t>
  </si>
  <si>
    <t>Mast</t>
  </si>
  <si>
    <t>lift height</t>
  </si>
  <si>
    <t>Height of mast,lowered</t>
  </si>
  <si>
    <t>Height of mast,extended</t>
  </si>
  <si>
    <t>free lift</t>
  </si>
  <si>
    <t>weight</t>
  </si>
  <si>
    <t>weight difference</t>
  </si>
  <si>
    <t>Load capacity(Load center 600mm)(kg)</t>
  </si>
  <si>
    <t>w/o load backrest</t>
  </si>
  <si>
    <t>w/load backrest</t>
  </si>
  <si>
    <t>With standard fork</t>
  </si>
  <si>
    <t>With side shifter</t>
  </si>
  <si>
    <t>2-stage</t>
  </si>
  <si>
    <t>3-stage</t>
  </si>
  <si>
    <t>起升
高度</t>
  </si>
  <si>
    <t>特性值</t>
  </si>
  <si>
    <t>门架高度收缩(离地高度)</t>
  </si>
  <si>
    <t>门架高度伸出(离地高度)</t>
  </si>
  <si>
    <t>CHM01</t>
  </si>
  <si>
    <t>CHM04</t>
  </si>
  <si>
    <t>CHM05</t>
  </si>
  <si>
    <t>CHM06</t>
  </si>
  <si>
    <t>CHM13</t>
  </si>
  <si>
    <t>CHM07</t>
  </si>
  <si>
    <t>CHM10</t>
  </si>
  <si>
    <t>Mast Capacity Chart 门架载荷表</t>
  </si>
  <si>
    <t>CPD15FSJ</t>
  </si>
  <si>
    <r>
      <rPr>
        <sz val="11"/>
        <color rgb="FF000000"/>
        <rFont val="Calibri"/>
        <charset val="0"/>
      </rPr>
      <t>Free Lift (FL) with Load Backrest</t>
    </r>
    <r>
      <rPr>
        <sz val="11"/>
        <color rgb="FF000000"/>
        <rFont val="Calibri"/>
        <charset val="0"/>
      </rPr>
      <t xml:space="preserve">
</t>
    </r>
    <r>
      <rPr>
        <sz val="11"/>
        <color rgb="FF000000"/>
        <rFont val="宋体"/>
        <charset val="0"/>
      </rPr>
      <t>自由起升高度</t>
    </r>
  </si>
  <si>
    <t>与标配/参照门架重量差（kg）</t>
  </si>
  <si>
    <r>
      <rPr>
        <sz val="11"/>
        <color rgb="FF000000"/>
        <rFont val="Calibri"/>
        <charset val="0"/>
      </rPr>
      <t>kg @</t>
    </r>
    <r>
      <rPr>
        <sz val="11"/>
        <color rgb="FF000000"/>
        <rFont val="Calibri"/>
        <charset val="0"/>
      </rPr>
      <t xml:space="preserve">
</t>
    </r>
    <r>
      <rPr>
        <sz val="11"/>
        <color rgb="FF000000"/>
        <rFont val="Calibri"/>
        <charset val="0"/>
      </rPr>
      <t>500mm LC</t>
    </r>
  </si>
  <si>
    <r>
      <rPr>
        <sz val="11"/>
        <color rgb="FF000000"/>
        <rFont val="Calibri"/>
        <charset val="0"/>
      </rPr>
      <t>lbs @</t>
    </r>
    <r>
      <rPr>
        <sz val="11"/>
        <color rgb="FF000000"/>
        <rFont val="Calibri"/>
        <charset val="0"/>
      </rPr>
      <t xml:space="preserve">
</t>
    </r>
    <r>
      <rPr>
        <sz val="11"/>
        <color rgb="FF000000"/>
        <rFont val="Calibri"/>
        <charset val="0"/>
      </rPr>
      <t>19.69" LC</t>
    </r>
  </si>
  <si>
    <r>
      <rPr>
        <b/>
        <sz val="11"/>
        <color rgb="FF000000"/>
        <rFont val="Calibri"/>
        <charset val="0"/>
      </rPr>
      <t>Standard 3-Stage</t>
    </r>
    <r>
      <rPr>
        <b/>
        <sz val="11"/>
        <color rgb="FF000000"/>
        <rFont val="Calibri"/>
        <charset val="0"/>
      </rPr>
      <t xml:space="preserve">
</t>
    </r>
    <r>
      <rPr>
        <b/>
        <sz val="11"/>
        <color rgb="FF000000"/>
        <rFont val="Calibri"/>
        <charset val="0"/>
      </rPr>
      <t>二级标准门架</t>
    </r>
  </si>
  <si>
    <t>6/10</t>
  </si>
  <si>
    <r>
      <rPr>
        <b/>
        <sz val="11"/>
        <color rgb="FF000000"/>
        <rFont val="Calibri"/>
        <charset val="0"/>
      </rPr>
      <t>Full Free 2-Stage</t>
    </r>
    <r>
      <rPr>
        <b/>
        <sz val="11"/>
        <color rgb="FF000000"/>
        <rFont val="Calibri"/>
        <charset val="0"/>
      </rPr>
      <t xml:space="preserve">
</t>
    </r>
    <r>
      <rPr>
        <b/>
        <sz val="11"/>
        <color rgb="FF000000"/>
        <rFont val="Calibri"/>
        <charset val="0"/>
      </rPr>
      <t>二级全自由门架</t>
    </r>
  </si>
  <si>
    <t>CPD18FSJ</t>
  </si>
  <si>
    <t>CPD20FSJ</t>
  </si>
  <si>
    <t>CPD20</t>
  </si>
  <si>
    <t>CPD20-FSJ-FL</t>
  </si>
  <si>
    <t>CPD20-FSJ-FR</t>
  </si>
  <si>
    <t>CPD20-FSJ/FHJ</t>
  </si>
  <si>
    <t>CPD25</t>
  </si>
  <si>
    <t>CPD25-FSJ-FL</t>
  </si>
  <si>
    <t>CPD25-FSJ-FR</t>
  </si>
  <si>
    <t>CPD25-FSJ/FHJ</t>
  </si>
  <si>
    <t>CPD30</t>
  </si>
  <si>
    <t>CPD30-FSJ-FL</t>
  </si>
  <si>
    <t>CPD30-FSJ-FR</t>
  </si>
  <si>
    <t>CPD30-FSJ</t>
  </si>
  <si>
    <t>CPD30-FMJZ</t>
  </si>
  <si>
    <t>CPD30-FHJ</t>
  </si>
  <si>
    <t>CPD35</t>
  </si>
  <si>
    <t>CPD35-FSJ-FL</t>
  </si>
  <si>
    <t>CPD35-FSJ-FR</t>
  </si>
  <si>
    <t>CPD35-FSJ</t>
  </si>
  <si>
    <t>CPD35-FMJZ</t>
  </si>
  <si>
    <t>CPD35-FHT</t>
  </si>
  <si>
    <t>二级普通门架
Standard 2-Stage</t>
  </si>
  <si>
    <t>CPD38</t>
  </si>
  <si>
    <t>CPD38-FSJ-FL</t>
  </si>
  <si>
    <t>CPD38-FSJ-FR</t>
  </si>
  <si>
    <t>CPD38-FSJ</t>
  </si>
  <si>
    <t>CPD38-FMJZ</t>
  </si>
  <si>
    <t>CPD40-FMJ</t>
  </si>
  <si>
    <r>
      <rPr>
        <sz val="11"/>
        <color rgb="FF000000"/>
        <rFont val="Calibri"/>
        <charset val="0"/>
      </rPr>
      <t>Rated Load Capacity</t>
    </r>
    <r>
      <rPr>
        <sz val="11"/>
        <color rgb="FF000000"/>
        <rFont val="Calibri"/>
        <charset val="0"/>
      </rPr>
      <t xml:space="preserve">
</t>
    </r>
    <r>
      <rPr>
        <sz val="11"/>
        <color rgb="FF000000"/>
        <rFont val="宋体"/>
        <charset val="0"/>
      </rPr>
      <t>额定承载能力（单胎）</t>
    </r>
  </si>
  <si>
    <r>
      <rPr>
        <b/>
        <sz val="11"/>
        <color rgb="FF000000"/>
        <rFont val="Calibri"/>
        <charset val="0"/>
      </rPr>
      <t>Standard 2-Stage</t>
    </r>
    <r>
      <rPr>
        <b/>
        <sz val="11"/>
        <color rgb="FF000000"/>
        <rFont val="Calibri"/>
        <charset val="0"/>
      </rPr>
      <t xml:space="preserve">
</t>
    </r>
    <r>
      <rPr>
        <b/>
        <sz val="11"/>
        <color rgb="FF000000"/>
        <rFont val="宋体"/>
        <charset val="0"/>
      </rPr>
      <t>二级标准门架</t>
    </r>
  </si>
  <si>
    <t>CPD45-FMJ</t>
  </si>
  <si>
    <t>CPD50L-FMJ</t>
  </si>
  <si>
    <t>CPD50-FMJ</t>
  </si>
  <si>
    <r>
      <rPr>
        <sz val="11"/>
        <color rgb="FF000000"/>
        <rFont val="Calibri"/>
        <charset val="0"/>
      </rPr>
      <t>lbs @</t>
    </r>
    <r>
      <rPr>
        <sz val="11"/>
        <color rgb="FF000000"/>
        <rFont val="Calibri"/>
        <charset val="0"/>
      </rPr>
      <t xml:space="preserve">
</t>
    </r>
    <r>
      <rPr>
        <sz val="11"/>
        <color rgb="FF000000"/>
        <rFont val="Calibri"/>
        <charset val="0"/>
      </rPr>
      <t>23.62" LC</t>
    </r>
  </si>
  <si>
    <t>CPD20EMJ</t>
  </si>
  <si>
    <r>
      <rPr>
        <b/>
        <sz val="11"/>
        <color rgb="FF000000"/>
        <rFont val="Calibri"/>
        <charset val="0"/>
      </rPr>
      <t xml:space="preserve">Mast Type
</t>
    </r>
    <r>
      <rPr>
        <b/>
        <sz val="11"/>
        <color rgb="FF000000"/>
        <rFont val="宋体"/>
        <charset val="0"/>
      </rPr>
      <t>门架类型</t>
    </r>
  </si>
  <si>
    <r>
      <rPr>
        <sz val="11"/>
        <color rgb="FF000000"/>
        <rFont val="Calibri"/>
        <charset val="0"/>
      </rPr>
      <t xml:space="preserve">Maximum Fork Height (MFH)
</t>
    </r>
    <r>
      <rPr>
        <sz val="11"/>
        <color rgb="FF000000"/>
        <rFont val="宋体"/>
        <charset val="0"/>
      </rPr>
      <t>最大起升高度</t>
    </r>
  </si>
  <si>
    <r>
      <rPr>
        <sz val="11"/>
        <color rgb="FF000000"/>
        <rFont val="Calibri"/>
        <charset val="0"/>
      </rPr>
      <t xml:space="preserve">Mast Overall Lowered Height (OAL)
</t>
    </r>
    <r>
      <rPr>
        <sz val="11"/>
        <color rgb="FF000000"/>
        <rFont val="宋体"/>
        <charset val="0"/>
      </rPr>
      <t>门架高度</t>
    </r>
  </si>
  <si>
    <r>
      <rPr>
        <sz val="11"/>
        <color rgb="FF000000"/>
        <rFont val="Calibri"/>
        <charset val="0"/>
      </rPr>
      <t xml:space="preserve">Free Lift (FL) with Load Backrest
</t>
    </r>
    <r>
      <rPr>
        <sz val="11"/>
        <color rgb="FF000000"/>
        <rFont val="宋体"/>
        <charset val="0"/>
      </rPr>
      <t>自由起升高度</t>
    </r>
  </si>
  <si>
    <r>
      <rPr>
        <sz val="11"/>
        <color rgb="FF000000"/>
        <rFont val="Calibri"/>
        <charset val="0"/>
      </rPr>
      <t xml:space="preserve">Mast Tilt Angle (F/B)
</t>
    </r>
    <r>
      <rPr>
        <sz val="11"/>
        <color rgb="FF000000"/>
        <rFont val="宋体"/>
        <charset val="0"/>
      </rPr>
      <t>门架倾斜角度</t>
    </r>
    <r>
      <rPr>
        <sz val="11"/>
        <color rgb="FF000000"/>
        <rFont val="Calibri"/>
        <charset val="0"/>
      </rPr>
      <t>(</t>
    </r>
    <r>
      <rPr>
        <sz val="11"/>
        <color rgb="FF000000"/>
        <rFont val="宋体"/>
        <charset val="0"/>
      </rPr>
      <t>前</t>
    </r>
    <r>
      <rPr>
        <sz val="11"/>
        <color rgb="FF000000"/>
        <rFont val="Calibri"/>
        <charset val="0"/>
      </rPr>
      <t>/</t>
    </r>
    <r>
      <rPr>
        <sz val="11"/>
        <color rgb="FF000000"/>
        <rFont val="宋体"/>
        <charset val="0"/>
      </rPr>
      <t>后</t>
    </r>
    <r>
      <rPr>
        <sz val="11"/>
        <color rgb="FF000000"/>
        <rFont val="Calibri"/>
        <charset val="0"/>
      </rPr>
      <t>)</t>
    </r>
  </si>
  <si>
    <r>
      <rPr>
        <sz val="11"/>
        <color rgb="FF000000"/>
        <rFont val="Calibri"/>
        <charset val="0"/>
      </rPr>
      <t xml:space="preserve">Rated Load Capacity
</t>
    </r>
    <r>
      <rPr>
        <sz val="11"/>
        <color rgb="FF000000"/>
        <rFont val="宋体"/>
        <charset val="0"/>
      </rPr>
      <t>额定承载能力</t>
    </r>
  </si>
  <si>
    <r>
      <rPr>
        <sz val="11"/>
        <color rgb="FF000000"/>
        <rFont val="Calibri"/>
        <charset val="0"/>
      </rPr>
      <t xml:space="preserve">Total Weight with Standard Forks
</t>
    </r>
    <r>
      <rPr>
        <sz val="11"/>
        <color rgb="FF000000"/>
        <rFont val="宋体"/>
        <charset val="0"/>
      </rPr>
      <t>带货叉时的整机重量</t>
    </r>
  </si>
  <si>
    <r>
      <rPr>
        <sz val="11"/>
        <color rgb="FF000000"/>
        <rFont val="Calibri"/>
        <charset val="0"/>
      </rPr>
      <t xml:space="preserve">With Standard Forks
</t>
    </r>
    <r>
      <rPr>
        <sz val="11"/>
        <color rgb="FF000000"/>
        <rFont val="宋体"/>
        <charset val="0"/>
      </rPr>
      <t>货叉</t>
    </r>
  </si>
  <si>
    <r>
      <rPr>
        <sz val="11"/>
        <color rgb="FF000000"/>
        <rFont val="Calibri"/>
        <charset val="0"/>
      </rPr>
      <t xml:space="preserve">With Sideshifter
</t>
    </r>
    <r>
      <rPr>
        <sz val="11"/>
        <color rgb="FF000000"/>
        <rFont val="宋体"/>
        <charset val="0"/>
      </rPr>
      <t>侧移器</t>
    </r>
  </si>
  <si>
    <t>lbs @
19.69" LC</t>
  </si>
  <si>
    <t>CPD25EMJ</t>
  </si>
  <si>
    <r>
      <rPr>
        <b/>
        <sz val="11"/>
        <color rgb="FF000000"/>
        <rFont val="宋体"/>
        <charset val="134"/>
      </rPr>
      <t>二级普通门架</t>
    </r>
    <r>
      <rPr>
        <b/>
        <sz val="11"/>
        <color rgb="FF000000"/>
        <rFont val="Calibri"/>
        <charset val="134"/>
      </rPr>
      <t xml:space="preserve">
Standard 2-Stage</t>
    </r>
  </si>
  <si>
    <t>CPD40-EMT</t>
  </si>
  <si>
    <r>
      <rPr>
        <sz val="11"/>
        <color rgb="FF000000"/>
        <rFont val="Calibri"/>
        <charset val="0"/>
      </rPr>
      <t xml:space="preserve">Rated Load Capacity
</t>
    </r>
    <r>
      <rPr>
        <sz val="11"/>
        <color rgb="FF000000"/>
        <rFont val="宋体"/>
        <charset val="0"/>
      </rPr>
      <t>额定承载能力（单胎）</t>
    </r>
  </si>
  <si>
    <r>
      <rPr>
        <sz val="11"/>
        <color rgb="FF000000"/>
        <rFont val="Calibri"/>
        <charset val="0"/>
      </rPr>
      <t xml:space="preserve">Rated Load Capacity
</t>
    </r>
    <r>
      <rPr>
        <sz val="11"/>
        <color rgb="FF000000"/>
        <rFont val="宋体"/>
        <charset val="0"/>
      </rPr>
      <t>额定承载能力（双胎）</t>
    </r>
  </si>
  <si>
    <r>
      <rPr>
        <b/>
        <sz val="11"/>
        <color rgb="FF000000"/>
        <rFont val="Calibri"/>
        <charset val="0"/>
      </rPr>
      <t xml:space="preserve">Standard 3-Stage
</t>
    </r>
    <r>
      <rPr>
        <b/>
        <sz val="11"/>
        <color rgb="FF000000"/>
        <rFont val="宋体"/>
        <charset val="0"/>
      </rPr>
      <t>二级标准门架</t>
    </r>
  </si>
  <si>
    <r>
      <rPr>
        <b/>
        <sz val="11"/>
        <color rgb="FF000000"/>
        <rFont val="Calibri"/>
        <charset val="0"/>
      </rPr>
      <t xml:space="preserve">Full Free 2-Stage
</t>
    </r>
    <r>
      <rPr>
        <b/>
        <sz val="11"/>
        <color rgb="FF000000"/>
        <rFont val="宋体"/>
        <charset val="0"/>
      </rPr>
      <t>二级全自由门架</t>
    </r>
  </si>
  <si>
    <t>Full Free 3-Stage
三级全自由门架</t>
  </si>
  <si>
    <t>CPD45-EMT</t>
  </si>
  <si>
    <t>CPD50L-EMT</t>
  </si>
  <si>
    <t>CPD50-EMT</t>
  </si>
  <si>
    <t>kg @
600mm LC</t>
  </si>
  <si>
    <t>lbs @
23.62" LC</t>
  </si>
  <si>
    <t>Full Free 2-Stage
二级全自由门架</t>
  </si>
  <si>
    <t>CPD30EJL</t>
  </si>
  <si>
    <t>CPD35EJL</t>
  </si>
  <si>
    <r>
      <rPr>
        <b/>
        <sz val="11"/>
        <color rgb="FF000000"/>
        <rFont val="Calibri"/>
        <charset val="0"/>
      </rPr>
      <t xml:space="preserve">Enhanced 2-Stage
(7 Piece Chain)
</t>
    </r>
    <r>
      <rPr>
        <b/>
        <sz val="11"/>
        <color rgb="FF000000"/>
        <rFont val="宋体"/>
        <charset val="0"/>
      </rPr>
      <t>二级加强型门架</t>
    </r>
    <r>
      <rPr>
        <b/>
        <sz val="11"/>
        <color rgb="FF000000"/>
        <rFont val="Calibri"/>
        <charset val="0"/>
      </rPr>
      <t xml:space="preserve">
(7</t>
    </r>
    <r>
      <rPr>
        <b/>
        <sz val="11"/>
        <color rgb="FF000000"/>
        <rFont val="宋体"/>
        <charset val="0"/>
      </rPr>
      <t>片链条</t>
    </r>
    <r>
      <rPr>
        <b/>
        <sz val="11"/>
        <color rgb="FF000000"/>
        <rFont val="Calibri"/>
        <charset val="0"/>
      </rPr>
      <t>)</t>
    </r>
  </si>
  <si>
    <r>
      <rPr>
        <b/>
        <sz val="11"/>
        <color rgb="FF000000"/>
        <rFont val="Calibri"/>
        <charset val="0"/>
      </rPr>
      <t xml:space="preserve">Enhanced 3-Stage
(7 Piece Chain)
</t>
    </r>
    <r>
      <rPr>
        <b/>
        <sz val="11"/>
        <color rgb="FF000000"/>
        <rFont val="宋体"/>
        <charset val="0"/>
      </rPr>
      <t>三级加强型门架</t>
    </r>
    <r>
      <rPr>
        <b/>
        <sz val="11"/>
        <color rgb="FF000000"/>
        <rFont val="Calibri"/>
        <charset val="0"/>
      </rPr>
      <t xml:space="preserve">
(7</t>
    </r>
    <r>
      <rPr>
        <b/>
        <sz val="11"/>
        <color rgb="FF000000"/>
        <rFont val="宋体"/>
        <charset val="0"/>
      </rPr>
      <t>片链条</t>
    </r>
    <r>
      <rPr>
        <b/>
        <sz val="11"/>
        <color rgb="FF000000"/>
        <rFont val="Calibri"/>
        <charset val="0"/>
      </rPr>
      <t>)</t>
    </r>
  </si>
  <si>
    <r>
      <rPr>
        <b/>
        <sz val="20"/>
        <color rgb="FFFFFFFF"/>
        <rFont val="Calibri"/>
        <charset val="0"/>
      </rPr>
      <t xml:space="preserve">Mast Capacity Chart </t>
    </r>
    <r>
      <rPr>
        <b/>
        <sz val="20"/>
        <color rgb="FFFFFFFF"/>
        <rFont val="宋体"/>
        <charset val="0"/>
      </rPr>
      <t>门架载荷表</t>
    </r>
  </si>
  <si>
    <r>
      <rPr>
        <sz val="11"/>
        <color rgb="FF000000"/>
        <rFont val="Calibri"/>
        <charset val="0"/>
      </rPr>
      <t xml:space="preserve">Free Lift (FL) with Load Backrest
</t>
    </r>
    <r>
      <rPr>
        <sz val="11"/>
        <color rgb="FF000000"/>
        <rFont val="宋体"/>
        <charset val="0"/>
      </rPr>
      <t>自由起升高度</t>
    </r>
    <r>
      <rPr>
        <sz val="11"/>
        <color rgb="FF000000"/>
        <rFont val="Calibri"/>
        <charset val="0"/>
      </rPr>
      <t xml:space="preserve">
</t>
    </r>
    <r>
      <rPr>
        <sz val="11"/>
        <color rgb="FF000000"/>
        <rFont val="宋体"/>
        <charset val="0"/>
      </rPr>
      <t>（带挡货架）</t>
    </r>
  </si>
  <si>
    <t>lbs @
24" LC</t>
  </si>
  <si>
    <r>
      <rPr>
        <sz val="11"/>
        <color rgb="FF000000"/>
        <rFont val="Calibri"/>
        <charset val="0"/>
      </rPr>
      <t xml:space="preserve">Free Lift (FL) with Load Backrest
</t>
    </r>
    <r>
      <rPr>
        <sz val="11"/>
        <color rgb="FF000000"/>
        <rFont val="宋体"/>
        <charset val="0"/>
      </rPr>
      <t>自由起升高度</t>
    </r>
    <r>
      <rPr>
        <sz val="11"/>
        <color rgb="FF000000"/>
        <rFont val="Calibri"/>
        <charset val="0"/>
      </rPr>
      <t xml:space="preserve">
</t>
    </r>
    <r>
      <rPr>
        <sz val="11"/>
        <color rgb="FF000000"/>
        <rFont val="宋体"/>
        <charset val="0"/>
      </rPr>
      <t>（不带挡货架）</t>
    </r>
  </si>
  <si>
    <t>CLG2100HJ-2120HJ</t>
  </si>
  <si>
    <t>门架类型</t>
  </si>
  <si>
    <t>门架最大起升高度</t>
  </si>
  <si>
    <t>门架不起升高度</t>
  </si>
  <si>
    <t>自由起升高度</t>
  </si>
  <si>
    <r>
      <rPr>
        <sz val="11"/>
        <color rgb="FF000000"/>
        <rFont val="宋体"/>
        <charset val="134"/>
      </rPr>
      <t>门架倾角前</t>
    </r>
    <r>
      <rPr>
        <sz val="11"/>
        <color indexed="8"/>
        <rFont val="Calibri"/>
        <charset val="0"/>
      </rPr>
      <t>/</t>
    </r>
    <r>
      <rPr>
        <sz val="11"/>
        <color rgb="FF000000"/>
        <rFont val="宋体"/>
        <charset val="134"/>
      </rPr>
      <t>后</t>
    </r>
  </si>
  <si>
    <t>额定载重量</t>
  </si>
  <si>
    <t>整机重量（配置标准货叉）</t>
  </si>
  <si>
    <t>配置标准货叉</t>
  </si>
  <si>
    <t>CLG2100HJ</t>
  </si>
  <si>
    <t>CLG2120HJ</t>
  </si>
  <si>
    <t>二级全自由门架</t>
  </si>
  <si>
    <t>3 / 6</t>
  </si>
  <si>
    <t>CLG2030H</t>
  </si>
  <si>
    <t>门架类型
Mast Type</t>
  </si>
  <si>
    <t>最大举升高度
Maximum Fork Height (MFH)</t>
  </si>
  <si>
    <t>门架高度
Mast Overall Lowered Height (OAL)</t>
  </si>
  <si>
    <t>自由起升高度
Free Lift (FL) with Load Backrest*</t>
  </si>
  <si>
    <t>门架倾斜角度(前/后)
Mast Tilt Angle (F/B)</t>
  </si>
  <si>
    <t>额定承载能力
Rated Load Capacity</t>
  </si>
  <si>
    <t>货叉
With Standard Forks</t>
  </si>
  <si>
    <t>侧移器
With Sideshifter</t>
  </si>
  <si>
    <t>CLG2030H-RT4</t>
  </si>
  <si>
    <t>10/12</t>
  </si>
  <si>
    <t>CLG2035H</t>
  </si>
  <si>
    <t>CLG2035H-RT4</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</si>
</sst>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
    <numFmt numFmtId="179" formatCode="0.0_);[Red]\(0.0\)"/>
    <numFmt numFmtId="180" formatCode="0.0_ "/>
  </numFmts>
  <fonts count="70">
    <font>
      <sz val="11"/>
      <color theme="1"/>
      <name val="宋体"/>
      <charset val="134"/>
      <scheme val="minor"/>
    </font>
    <font>
      <sz val="11"/>
      <color indexed="8"/>
      <name val="Calibri"/>
      <charset val="0"/>
    </font>
    <font>
      <sz val="26"/>
      <color indexed="8"/>
      <name val="Calibri"/>
      <charset val="0"/>
    </font>
    <font>
      <b/>
      <sz val="26"/>
      <color indexed="9"/>
      <name val="Calibri"/>
      <charset val="0"/>
    </font>
    <font>
      <b/>
      <sz val="11"/>
      <color rgb="FF000000"/>
      <name val="宋体"/>
      <charset val="134"/>
    </font>
    <font>
      <sz val="11"/>
      <color rgb="FF000000"/>
      <name val="宋体"/>
      <charset val="134"/>
    </font>
    <font>
      <b/>
      <sz val="11"/>
      <color indexed="8"/>
      <name val="Calibri"/>
      <charset val="0"/>
    </font>
    <font>
      <sz val="11"/>
      <name val="Calibri"/>
      <charset val="0"/>
    </font>
    <font>
      <sz val="11"/>
      <color rgb="FFFF0000"/>
      <name val="Calibri"/>
      <charset val="0"/>
    </font>
    <font>
      <sz val="11"/>
      <color theme="1"/>
      <name val="Calibri"/>
      <charset val="0"/>
    </font>
    <font>
      <sz val="11"/>
      <name val="宋体"/>
      <charset val="134"/>
      <scheme val="minor"/>
    </font>
    <font>
      <sz val="26"/>
      <color indexed="8"/>
      <name val="宋体"/>
      <charset val="134"/>
      <scheme val="minor"/>
    </font>
    <font>
      <b/>
      <sz val="26"/>
      <color indexed="9"/>
      <name val="宋体"/>
      <charset val="134"/>
      <scheme val="minor"/>
    </font>
    <font>
      <sz val="12"/>
      <name val="宋体"/>
      <charset val="134"/>
    </font>
    <font>
      <b/>
      <sz val="11"/>
      <name val="宋体"/>
      <charset val="134"/>
    </font>
    <font>
      <b/>
      <sz val="11"/>
      <name val="Calibri"/>
      <charset val="0"/>
    </font>
    <font>
      <sz val="11"/>
      <color theme="1"/>
      <name val="Calibri"/>
      <charset val="134"/>
    </font>
    <font>
      <b/>
      <sz val="20"/>
      <color rgb="FFFFFFFF"/>
      <name val="Calibri"/>
      <charset val="0"/>
    </font>
    <font>
      <b/>
      <sz val="11"/>
      <color rgb="FF000000"/>
      <name val="Calibri"/>
      <charset val="0"/>
    </font>
    <font>
      <sz val="11"/>
      <color rgb="FF000000"/>
      <name val="Calibri"/>
      <charset val="0"/>
    </font>
    <font>
      <b/>
      <sz val="22"/>
      <color indexed="9"/>
      <name val="Calibri"/>
      <charset val="0"/>
    </font>
    <font>
      <b/>
      <sz val="22"/>
      <color rgb="FFFFFFFF"/>
      <name val="Calibri"/>
      <charset val="0"/>
    </font>
    <font>
      <sz val="10"/>
      <name val="Arial"/>
      <charset val="0"/>
    </font>
    <font>
      <sz val="10"/>
      <color rgb="FFFF0000"/>
      <name val="Arial"/>
      <charset val="0"/>
    </font>
    <font>
      <sz val="12"/>
      <color rgb="FFFF0000"/>
      <name val="宋体"/>
      <charset val="134"/>
    </font>
    <font>
      <sz val="11"/>
      <name val="Calibri"/>
      <charset val="134"/>
    </font>
    <font>
      <sz val="11"/>
      <color rgb="FFFF0000"/>
      <name val="宋体"/>
      <charset val="134"/>
      <scheme val="minor"/>
    </font>
    <font>
      <sz val="26"/>
      <color rgb="FF000000"/>
      <name val="Calibri"/>
      <charset val="0"/>
    </font>
    <font>
      <sz val="10"/>
      <color rgb="FF000000"/>
      <name val="Arial"/>
      <charset val="0"/>
    </font>
    <font>
      <b/>
      <sz val="26"/>
      <name val="宋体"/>
      <charset val="134"/>
      <scheme val="minor"/>
    </font>
    <font>
      <sz val="11"/>
      <color rgb="FF000000"/>
      <name val="Calibri"/>
      <charset val="134"/>
    </font>
    <font>
      <sz val="12"/>
      <color rgb="FF000000"/>
      <name val="宋体"/>
      <charset val="134"/>
    </font>
    <font>
      <b/>
      <sz val="12"/>
      <color theme="1"/>
      <name val="宋体"/>
      <charset val="134"/>
      <scheme val="minor"/>
    </font>
    <font>
      <sz val="12"/>
      <name val="宋体"/>
      <charset val="134"/>
      <scheme val="minor"/>
    </font>
    <font>
      <b/>
      <sz val="12"/>
      <name val="宋体"/>
      <charset val="134"/>
    </font>
    <font>
      <sz val="12"/>
      <color theme="1"/>
      <name val="宋体"/>
      <charset val="134"/>
      <scheme val="minor"/>
    </font>
    <font>
      <b/>
      <sz val="12"/>
      <color theme="1"/>
      <name val="宋体"/>
      <charset val="134"/>
    </font>
    <font>
      <sz val="11"/>
      <color theme="1"/>
      <name val="宋体"/>
      <charset val="134"/>
    </font>
    <font>
      <sz val="10"/>
      <color rgb="FFFF0000"/>
      <name val="宋体"/>
      <charset val="0"/>
    </font>
    <font>
      <sz val="10"/>
      <color rgb="FFFF0000"/>
      <name val="宋体"/>
      <charset val="134"/>
    </font>
    <font>
      <sz val="26"/>
      <color theme="1"/>
      <name val="Calibri"/>
      <charset val="0"/>
    </font>
    <font>
      <b/>
      <sz val="26"/>
      <color theme="1"/>
      <name val="Calibri"/>
      <charset val="0"/>
    </font>
    <font>
      <b/>
      <sz val="11"/>
      <color theme="1"/>
      <name val="宋体"/>
      <charset val="134"/>
    </font>
    <font>
      <b/>
      <sz val="11"/>
      <color theme="1"/>
      <name val="Calibri"/>
      <charset val="0"/>
    </font>
    <font>
      <sz val="12"/>
      <color theme="1"/>
      <name val="宋体"/>
      <charset val="134"/>
    </font>
    <font>
      <sz val="11"/>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1"/>
      <color rgb="FF000000"/>
      <name val="宋体"/>
      <charset val="0"/>
    </font>
    <font>
      <b/>
      <sz val="20"/>
      <color rgb="FFFFFFFF"/>
      <name val="宋体"/>
      <charset val="0"/>
    </font>
    <font>
      <b/>
      <sz val="11"/>
      <color rgb="FF000000"/>
      <name val="Calibri"/>
      <charset val="134"/>
    </font>
    <font>
      <sz val="11"/>
      <color rgb="FF000000"/>
      <name val="宋体"/>
      <charset val="0"/>
    </font>
  </fonts>
  <fills count="48">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53"/>
        <bgColor indexed="64"/>
      </patternFill>
    </fill>
    <fill>
      <patternFill patternType="solid">
        <fgColor theme="9" tint="0.599993896298105"/>
        <bgColor indexed="64"/>
      </patternFill>
    </fill>
    <fill>
      <patternFill patternType="solid">
        <fgColor indexed="22"/>
        <bgColor indexed="64"/>
      </patternFill>
    </fill>
    <fill>
      <patternFill patternType="solid">
        <fgColor rgb="FF92D050"/>
        <bgColor indexed="64"/>
      </patternFill>
    </fill>
    <fill>
      <patternFill patternType="solid">
        <fgColor theme="3" tint="0.799951170384838"/>
        <bgColor indexed="64"/>
      </patternFill>
    </fill>
    <fill>
      <patternFill patternType="solid">
        <fgColor theme="9" tint="0.8"/>
        <bgColor indexed="64"/>
      </patternFill>
    </fill>
    <fill>
      <patternFill patternType="solid">
        <fgColor rgb="FF00B050"/>
        <bgColor indexed="64"/>
      </patternFill>
    </fill>
    <fill>
      <patternFill patternType="solid">
        <fgColor rgb="FFFFFFFF"/>
        <bgColor indexed="64"/>
      </patternFill>
    </fill>
    <fill>
      <patternFill patternType="solid">
        <fgColor rgb="FF003366"/>
        <bgColor indexed="64"/>
      </patternFill>
    </fill>
    <fill>
      <patternFill patternType="solid">
        <fgColor rgb="FFFF6600"/>
        <bgColor indexed="64"/>
      </patternFill>
    </fill>
    <fill>
      <patternFill patternType="solid">
        <fgColor rgb="FFE2EFDA"/>
        <bgColor indexed="64"/>
      </patternFill>
    </fill>
    <fill>
      <patternFill patternType="solid">
        <fgColor theme="0"/>
        <bgColor indexed="64"/>
      </patternFill>
    </fill>
    <fill>
      <patternFill patternType="solid">
        <fgColor rgb="FFFFC000"/>
        <bgColor indexed="64"/>
      </patternFill>
    </fill>
    <fill>
      <patternFill patternType="solid">
        <fgColor rgb="FFC6E0B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thin">
        <color rgb="FF000000"/>
      </left>
      <right/>
      <top style="thin">
        <color rgb="FF000000"/>
      </top>
      <bottom style="thin">
        <color rgb="FF000000"/>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18" borderId="37"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8" applyNumberFormat="0" applyFill="0" applyAlignment="0" applyProtection="0">
      <alignment vertical="center"/>
    </xf>
    <xf numFmtId="0" fontId="52" fillId="0" borderId="38" applyNumberFormat="0" applyFill="0" applyAlignment="0" applyProtection="0">
      <alignment vertical="center"/>
    </xf>
    <xf numFmtId="0" fontId="53" fillId="0" borderId="39" applyNumberFormat="0" applyFill="0" applyAlignment="0" applyProtection="0">
      <alignment vertical="center"/>
    </xf>
    <xf numFmtId="0" fontId="53" fillId="0" borderId="0" applyNumberFormat="0" applyFill="0" applyBorder="0" applyAlignment="0" applyProtection="0">
      <alignment vertical="center"/>
    </xf>
    <xf numFmtId="0" fontId="54" fillId="19" borderId="40" applyNumberFormat="0" applyAlignment="0" applyProtection="0">
      <alignment vertical="center"/>
    </xf>
    <xf numFmtId="0" fontId="55" fillId="20" borderId="41" applyNumberFormat="0" applyAlignment="0" applyProtection="0">
      <alignment vertical="center"/>
    </xf>
    <xf numFmtId="0" fontId="56" fillId="20" borderId="40" applyNumberFormat="0" applyAlignment="0" applyProtection="0">
      <alignment vertical="center"/>
    </xf>
    <xf numFmtId="0" fontId="57" fillId="21" borderId="42" applyNumberFormat="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3" fillId="36" borderId="0" applyNumberFormat="0" applyBorder="0" applyAlignment="0" applyProtection="0">
      <alignment vertical="center"/>
    </xf>
    <xf numFmtId="0" fontId="63" fillId="37" borderId="0" applyNumberFormat="0" applyBorder="0" applyAlignment="0" applyProtection="0">
      <alignment vertical="center"/>
    </xf>
    <xf numFmtId="0" fontId="64" fillId="38" borderId="0" applyNumberFormat="0" applyBorder="0" applyAlignment="0" applyProtection="0">
      <alignment vertical="center"/>
    </xf>
    <xf numFmtId="0" fontId="64" fillId="39" borderId="0" applyNumberFormat="0" applyBorder="0" applyAlignment="0" applyProtection="0">
      <alignment vertical="center"/>
    </xf>
    <xf numFmtId="0" fontId="63" fillId="40" borderId="0" applyNumberFormat="0" applyBorder="0" applyAlignment="0" applyProtection="0">
      <alignment vertical="center"/>
    </xf>
    <xf numFmtId="0" fontId="63" fillId="41" borderId="0" applyNumberFormat="0" applyBorder="0" applyAlignment="0" applyProtection="0">
      <alignment vertical="center"/>
    </xf>
    <xf numFmtId="0" fontId="64" fillId="42" borderId="0" applyNumberFormat="0" applyBorder="0" applyAlignment="0" applyProtection="0">
      <alignment vertical="center"/>
    </xf>
    <xf numFmtId="0" fontId="64" fillId="43" borderId="0" applyNumberFormat="0" applyBorder="0" applyAlignment="0" applyProtection="0">
      <alignment vertical="center"/>
    </xf>
    <xf numFmtId="0" fontId="63" fillId="44" borderId="0" applyNumberFormat="0" applyBorder="0" applyAlignment="0" applyProtection="0">
      <alignment vertical="center"/>
    </xf>
    <xf numFmtId="0" fontId="63" fillId="45" borderId="0" applyNumberFormat="0" applyBorder="0" applyAlignment="0" applyProtection="0">
      <alignment vertical="center"/>
    </xf>
    <xf numFmtId="0" fontId="64" fillId="46" borderId="0" applyNumberFormat="0" applyBorder="0" applyAlignment="0" applyProtection="0">
      <alignment vertical="center"/>
    </xf>
    <xf numFmtId="0" fontId="64" fillId="5" borderId="0" applyNumberFormat="0" applyBorder="0" applyAlignment="0" applyProtection="0">
      <alignment vertical="center"/>
    </xf>
    <xf numFmtId="0" fontId="63" fillId="47" borderId="0" applyNumberFormat="0" applyBorder="0" applyAlignment="0" applyProtection="0">
      <alignment vertical="center"/>
    </xf>
    <xf numFmtId="0" fontId="0" fillId="0" borderId="0"/>
    <xf numFmtId="0" fontId="65" fillId="36" borderId="0" applyNumberFormat="0" applyBorder="0" applyAlignment="0" applyProtection="0">
      <alignment vertical="center"/>
    </xf>
    <xf numFmtId="0" fontId="13" fillId="0" borderId="0">
      <alignment vertical="center"/>
    </xf>
    <xf numFmtId="0" fontId="0" fillId="0" borderId="0">
      <alignment vertical="center"/>
    </xf>
    <xf numFmtId="0" fontId="13" fillId="0" borderId="0"/>
    <xf numFmtId="0" fontId="13" fillId="0" borderId="0"/>
    <xf numFmtId="0" fontId="0" fillId="0" borderId="0">
      <alignment vertical="center"/>
    </xf>
    <xf numFmtId="0" fontId="0" fillId="0" borderId="0">
      <alignment vertical="center"/>
    </xf>
    <xf numFmtId="0" fontId="0" fillId="0" borderId="0">
      <alignment vertical="center"/>
    </xf>
  </cellStyleXfs>
  <cellXfs count="342">
    <xf numFmtId="0" fontId="0" fillId="0" borderId="0" xfId="0">
      <alignment vertical="center"/>
    </xf>
    <xf numFmtId="0" fontId="1"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176" fontId="3" fillId="3"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176" fontId="1" fillId="4" borderId="0" xfId="0" applyNumberFormat="1"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176"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176" fontId="7" fillId="5" borderId="1" xfId="0" applyNumberFormat="1"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177" fontId="1" fillId="7" borderId="1" xfId="0" applyNumberFormat="1" applyFont="1" applyFill="1" applyBorder="1" applyAlignment="1">
      <alignment horizontal="center" vertical="center" wrapText="1"/>
    </xf>
    <xf numFmtId="176" fontId="1" fillId="7"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textRotation="90" wrapText="1"/>
    </xf>
    <xf numFmtId="176" fontId="8" fillId="5"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textRotation="90" wrapText="1"/>
    </xf>
    <xf numFmtId="0" fontId="6" fillId="0" borderId="5" xfId="0" applyFont="1" applyFill="1" applyBorder="1" applyAlignment="1">
      <alignment horizontal="center" vertical="center" textRotation="90" wrapText="1"/>
    </xf>
    <xf numFmtId="0" fontId="6" fillId="0" borderId="6" xfId="0" applyFont="1" applyFill="1" applyBorder="1" applyAlignment="1">
      <alignment horizontal="center" vertical="center" textRotation="90" wrapText="1"/>
    </xf>
    <xf numFmtId="176" fontId="5" fillId="0" borderId="7"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 fillId="0" borderId="0" xfId="0" applyFont="1" applyFill="1" applyBorder="1" applyAlignment="1"/>
    <xf numFmtId="0" fontId="0" fillId="0" borderId="0" xfId="0" applyFont="1" applyFill="1" applyBorder="1" applyAlignment="1"/>
    <xf numFmtId="0" fontId="10" fillId="2" borderId="0" xfId="0" applyFont="1" applyFill="1" applyBorder="1" applyAlignment="1"/>
    <xf numFmtId="0" fontId="10" fillId="0" borderId="0" xfId="0" applyFont="1" applyFill="1" applyBorder="1" applyAlignment="1"/>
    <xf numFmtId="0" fontId="0" fillId="2"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1" xfId="0" applyFont="1" applyFill="1" applyBorder="1" applyAlignment="1">
      <alignment horizontal="center"/>
    </xf>
    <xf numFmtId="178" fontId="7" fillId="0" borderId="1" xfId="0" applyNumberFormat="1" applyFont="1" applyFill="1" applyBorder="1" applyAlignment="1">
      <alignment horizont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8" xfId="0" applyFont="1" applyFill="1" applyBorder="1" applyAlignment="1">
      <alignment horizontal="center" vertical="center" textRotation="90" wrapText="1"/>
    </xf>
    <xf numFmtId="0" fontId="15" fillId="0" borderId="8" xfId="0" applyFont="1" applyFill="1" applyBorder="1" applyAlignment="1">
      <alignment horizontal="center" vertical="center" textRotation="90"/>
    </xf>
    <xf numFmtId="0" fontId="15" fillId="0" borderId="9" xfId="0" applyFont="1" applyFill="1" applyBorder="1" applyAlignment="1">
      <alignment horizontal="center" vertical="center" textRotation="90"/>
    </xf>
    <xf numFmtId="0" fontId="13" fillId="0" borderId="1" xfId="0" applyFont="1" applyFill="1" applyBorder="1" applyAlignment="1">
      <alignment vertical="center"/>
    </xf>
    <xf numFmtId="0" fontId="15" fillId="0" borderId="10" xfId="0" applyFont="1" applyFill="1" applyBorder="1" applyAlignment="1">
      <alignment horizontal="center" vertical="center" textRotation="90"/>
    </xf>
    <xf numFmtId="1" fontId="7" fillId="0" borderId="1" xfId="0" applyNumberFormat="1" applyFont="1" applyFill="1" applyBorder="1" applyAlignment="1">
      <alignment horizontal="center"/>
    </xf>
    <xf numFmtId="0" fontId="10" fillId="0" borderId="1" xfId="0" applyFont="1" applyFill="1" applyBorder="1" applyAlignment="1"/>
    <xf numFmtId="0" fontId="13" fillId="0" borderId="0" xfId="0" applyFont="1" applyFill="1" applyBorder="1" applyAlignment="1">
      <alignment vertical="center"/>
    </xf>
    <xf numFmtId="176" fontId="3" fillId="3" borderId="0" xfId="0" applyNumberFormat="1" applyFont="1" applyFill="1" applyBorder="1" applyAlignment="1">
      <alignment horizontal="center" vertical="center"/>
    </xf>
    <xf numFmtId="0" fontId="4" fillId="0" borderId="1" xfId="0" applyFont="1" applyFill="1" applyBorder="1" applyAlignment="1">
      <alignment horizontal="center" vertical="center" textRotation="90"/>
    </xf>
    <xf numFmtId="176" fontId="5"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textRotation="90"/>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176" fontId="1" fillId="5"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xf>
    <xf numFmtId="176" fontId="7" fillId="5" borderId="1" xfId="0" applyNumberFormat="1" applyFont="1" applyFill="1" applyBorder="1" applyAlignment="1">
      <alignment horizontal="center" vertical="center"/>
    </xf>
    <xf numFmtId="176" fontId="1" fillId="7" borderId="1" xfId="0" applyNumberFormat="1" applyFont="1" applyFill="1" applyBorder="1" applyAlignment="1">
      <alignment horizontal="center" vertical="center"/>
    </xf>
    <xf numFmtId="0" fontId="16" fillId="8" borderId="1" xfId="0" applyFont="1" applyFill="1" applyBorder="1" applyAlignment="1">
      <alignment horizontal="center" vertical="center" wrapText="1"/>
    </xf>
    <xf numFmtId="0" fontId="1" fillId="2" borderId="0" xfId="0" applyFont="1" applyFill="1" applyBorder="1" applyAlignment="1">
      <alignment horizontal="center" vertical="center"/>
    </xf>
    <xf numFmtId="176" fontId="2" fillId="2" borderId="0" xfId="0" applyNumberFormat="1" applyFont="1" applyFill="1" applyBorder="1" applyAlignment="1">
      <alignment horizontal="center" vertical="center"/>
    </xf>
    <xf numFmtId="176" fontId="17" fillId="3" borderId="0" xfId="0" applyNumberFormat="1" applyFont="1" applyFill="1" applyBorder="1" applyAlignment="1">
      <alignment horizontal="center" vertical="center"/>
    </xf>
    <xf numFmtId="0" fontId="1" fillId="4" borderId="0" xfId="0" applyFont="1" applyFill="1" applyBorder="1" applyAlignment="1">
      <alignment horizontal="center" vertical="center"/>
    </xf>
    <xf numFmtId="176" fontId="1" fillId="4" borderId="0" xfId="0" applyNumberFormat="1" applyFont="1" applyFill="1" applyBorder="1" applyAlignment="1">
      <alignment horizontal="center" vertical="center"/>
    </xf>
    <xf numFmtId="176" fontId="1" fillId="2"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0" fontId="7" fillId="0" borderId="0" xfId="0" applyFont="1" applyFill="1" applyBorder="1" applyAlignment="1">
      <alignment horizontal="center"/>
    </xf>
    <xf numFmtId="176" fontId="20" fillId="3" borderId="0" xfId="0" applyNumberFormat="1" applyFont="1" applyFill="1" applyBorder="1" applyAlignment="1">
      <alignment horizontal="center" vertical="center"/>
    </xf>
    <xf numFmtId="176" fontId="16" fillId="0" borderId="0" xfId="54" applyNumberFormat="1" applyFont="1" applyFill="1" applyBorder="1" applyAlignment="1">
      <alignment horizontal="center" vertical="center" wrapText="1"/>
    </xf>
    <xf numFmtId="176" fontId="16" fillId="0" borderId="0" xfId="55" applyNumberFormat="1" applyFont="1" applyFill="1" applyBorder="1" applyAlignment="1">
      <alignment horizontal="center" vertical="center" wrapText="1"/>
    </xf>
    <xf numFmtId="0" fontId="13" fillId="0" borderId="0" xfId="0" applyFont="1" applyFill="1" applyAlignment="1">
      <alignment vertical="center"/>
    </xf>
    <xf numFmtId="176" fontId="21" fillId="3" borderId="0" xfId="0" applyNumberFormat="1" applyFont="1" applyFill="1" applyAlignment="1">
      <alignment horizontal="center" vertical="center"/>
    </xf>
    <xf numFmtId="0" fontId="18"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1" xfId="0" applyFont="1" applyFill="1" applyBorder="1" applyAlignment="1">
      <alignment horizontal="center" vertical="center" textRotation="90" wrapText="1"/>
    </xf>
    <xf numFmtId="0" fontId="18" fillId="0" borderId="4" xfId="0" applyFont="1" applyFill="1" applyBorder="1" applyAlignment="1">
      <alignment horizontal="center" vertical="center" textRotation="90" wrapText="1"/>
    </xf>
    <xf numFmtId="0" fontId="18" fillId="0" borderId="5" xfId="0" applyFont="1" applyFill="1" applyBorder="1" applyAlignment="1">
      <alignment horizontal="center" vertical="center" textRotation="90"/>
    </xf>
    <xf numFmtId="0" fontId="18" fillId="0" borderId="6" xfId="0" applyFont="1" applyFill="1" applyBorder="1" applyAlignment="1">
      <alignment vertical="center" textRotation="90"/>
    </xf>
    <xf numFmtId="0" fontId="18" fillId="0" borderId="5" xfId="0" applyFont="1" applyFill="1" applyBorder="1" applyAlignment="1">
      <alignment horizontal="center" vertical="center" textRotation="90" wrapText="1"/>
    </xf>
    <xf numFmtId="0" fontId="18" fillId="0" borderId="1" xfId="0" applyFont="1" applyFill="1" applyBorder="1" applyAlignment="1">
      <alignment horizontal="center" vertical="center" textRotation="90"/>
    </xf>
    <xf numFmtId="176" fontId="0" fillId="0" borderId="1" xfId="54" applyNumberFormat="1" applyFont="1" applyFill="1" applyBorder="1" applyAlignment="1">
      <alignment horizontal="center" vertical="center" wrapText="1"/>
    </xf>
    <xf numFmtId="176" fontId="0" fillId="0" borderId="1" xfId="55" applyNumberFormat="1" applyFill="1" applyBorder="1" applyAlignment="1">
      <alignment horizontal="center" vertical="center" wrapText="1"/>
    </xf>
    <xf numFmtId="0" fontId="22" fillId="0" borderId="0" xfId="0" applyFont="1" applyFill="1" applyAlignment="1"/>
    <xf numFmtId="0" fontId="23" fillId="0" borderId="0" xfId="0" applyFont="1" applyFill="1" applyAlignment="1"/>
    <xf numFmtId="0" fontId="16" fillId="9" borderId="1" xfId="0" applyFont="1" applyFill="1" applyBorder="1" applyAlignment="1">
      <alignment horizontal="center" vertical="center"/>
    </xf>
    <xf numFmtId="179" fontId="1" fillId="9" borderId="1" xfId="0" applyNumberFormat="1" applyFont="1" applyFill="1" applyBorder="1" applyAlignment="1">
      <alignment horizontal="center" vertical="center"/>
    </xf>
    <xf numFmtId="58" fontId="16" fillId="9"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58" fontId="16" fillId="0" borderId="1" xfId="0" applyNumberFormat="1" applyFont="1" applyFill="1" applyBorder="1" applyAlignment="1">
      <alignment horizontal="center" vertical="center"/>
    </xf>
    <xf numFmtId="176" fontId="1" fillId="9" borderId="1" xfId="0" applyNumberFormat="1" applyFont="1" applyFill="1" applyBorder="1" applyAlignment="1">
      <alignment horizontal="center" vertical="center"/>
    </xf>
    <xf numFmtId="180" fontId="1" fillId="9" borderId="1" xfId="0" applyNumberFormat="1" applyFont="1" applyFill="1" applyBorder="1" applyAlignment="1">
      <alignment horizontal="center" vertical="center"/>
    </xf>
    <xf numFmtId="180" fontId="16" fillId="0" borderId="1" xfId="0" applyNumberFormat="1" applyFont="1" applyFill="1" applyBorder="1" applyAlignment="1">
      <alignment horizontal="center" vertical="center"/>
    </xf>
    <xf numFmtId="0" fontId="24" fillId="0" borderId="0" xfId="0" applyFont="1" applyFill="1" applyAlignment="1">
      <alignment vertical="center"/>
    </xf>
    <xf numFmtId="0" fontId="16" fillId="9" borderId="6" xfId="0" applyFont="1" applyFill="1" applyBorder="1" applyAlignment="1">
      <alignment horizontal="center" vertical="center"/>
    </xf>
    <xf numFmtId="176" fontId="7" fillId="9"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5" fillId="9"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177" fontId="16" fillId="9" borderId="1" xfId="0" applyNumberFormat="1" applyFont="1" applyFill="1" applyBorder="1" applyAlignment="1">
      <alignment horizontal="center" vertical="center"/>
    </xf>
    <xf numFmtId="177" fontId="1" fillId="9" borderId="1" xfId="0" applyNumberFormat="1" applyFont="1" applyFill="1" applyBorder="1" applyAlignment="1">
      <alignment horizontal="center" vertical="center"/>
    </xf>
    <xf numFmtId="177" fontId="7" fillId="9" borderId="1" xfId="0" applyNumberFormat="1" applyFont="1" applyFill="1" applyBorder="1" applyAlignment="1">
      <alignment horizontal="center" vertical="center"/>
    </xf>
    <xf numFmtId="180" fontId="16" fillId="9" borderId="1" xfId="0" applyNumberFormat="1" applyFont="1" applyFill="1" applyBorder="1" applyAlignment="1">
      <alignment horizontal="center" vertical="center"/>
    </xf>
    <xf numFmtId="0" fontId="4" fillId="0" borderId="2" xfId="0" applyFont="1" applyFill="1" applyBorder="1" applyAlignment="1">
      <alignment horizontal="center" vertical="center" textRotation="90" wrapText="1"/>
    </xf>
    <xf numFmtId="176" fontId="1" fillId="10" borderId="1" xfId="0" applyNumberFormat="1" applyFont="1" applyFill="1" applyBorder="1" applyAlignment="1">
      <alignment horizontal="center" vertical="center"/>
    </xf>
    <xf numFmtId="0" fontId="6" fillId="0" borderId="2" xfId="0" applyFont="1" applyFill="1" applyBorder="1" applyAlignment="1">
      <alignment horizontal="center" vertical="center" textRotation="90" wrapText="1"/>
    </xf>
    <xf numFmtId="49" fontId="8" fillId="10" borderId="1" xfId="0" applyNumberFormat="1" applyFont="1" applyFill="1" applyBorder="1" applyAlignment="1">
      <alignment horizontal="center" vertical="center"/>
    </xf>
    <xf numFmtId="176" fontId="9" fillId="10" borderId="1" xfId="0" applyNumberFormat="1" applyFont="1" applyFill="1" applyBorder="1" applyAlignment="1">
      <alignment horizontal="center" vertical="center"/>
    </xf>
    <xf numFmtId="176" fontId="7" fillId="10" borderId="1" xfId="0" applyNumberFormat="1" applyFont="1" applyFill="1" applyBorder="1" applyAlignment="1">
      <alignment horizontal="center" vertical="center"/>
    </xf>
    <xf numFmtId="179" fontId="1" fillId="10" borderId="1" xfId="0" applyNumberFormat="1" applyFont="1" applyFill="1" applyBorder="1" applyAlignment="1">
      <alignment horizontal="center" vertical="center"/>
    </xf>
    <xf numFmtId="176" fontId="26" fillId="10" borderId="1" xfId="54" applyNumberFormat="1" applyFont="1" applyFill="1" applyBorder="1" applyAlignment="1">
      <alignment horizontal="center" vertical="center" wrapText="1"/>
    </xf>
    <xf numFmtId="176" fontId="8" fillId="10" borderId="1" xfId="0" applyNumberFormat="1" applyFont="1" applyFill="1" applyBorder="1" applyAlignment="1">
      <alignment horizontal="center" vertical="center"/>
    </xf>
    <xf numFmtId="0" fontId="0" fillId="0" borderId="0" xfId="0" applyFont="1" applyFill="1" applyBorder="1" applyAlignment="1">
      <alignment vertical="center"/>
    </xf>
    <xf numFmtId="0" fontId="10" fillId="2"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Alignment="1">
      <alignment vertical="center"/>
    </xf>
    <xf numFmtId="0" fontId="0" fillId="0" borderId="0" xfId="0" applyFont="1" applyFill="1" applyBorder="1" applyAlignment="1">
      <alignment horizontal="center" vertical="center"/>
    </xf>
    <xf numFmtId="0" fontId="19" fillId="11" borderId="0" xfId="0" applyFont="1" applyFill="1" applyAlignment="1">
      <alignment horizontal="center" vertical="center"/>
    </xf>
    <xf numFmtId="176" fontId="27" fillId="11" borderId="0" xfId="0" applyNumberFormat="1" applyFont="1" applyFill="1" applyAlignment="1">
      <alignment horizontal="center" vertical="center"/>
    </xf>
    <xf numFmtId="176" fontId="21" fillId="12" borderId="0" xfId="0" applyNumberFormat="1" applyFont="1" applyFill="1" applyAlignment="1">
      <alignment horizontal="center" vertical="center"/>
    </xf>
    <xf numFmtId="0" fontId="19" fillId="13" borderId="0" xfId="0" applyFont="1" applyFill="1" applyAlignment="1">
      <alignment horizontal="center" vertical="center"/>
    </xf>
    <xf numFmtId="176" fontId="19" fillId="13" borderId="0" xfId="0" applyNumberFormat="1" applyFont="1" applyFill="1" applyAlignment="1">
      <alignment horizontal="center" vertical="center"/>
    </xf>
    <xf numFmtId="176" fontId="19" fillId="11" borderId="0" xfId="0" applyNumberFormat="1" applyFont="1" applyFill="1" applyAlignment="1">
      <alignment horizontal="center" vertical="center"/>
    </xf>
    <xf numFmtId="0" fontId="18" fillId="0" borderId="12" xfId="0" applyFont="1" applyBorder="1" applyAlignment="1">
      <alignment horizontal="center" vertical="center" wrapText="1"/>
    </xf>
    <xf numFmtId="176" fontId="19" fillId="0" borderId="12" xfId="0" applyNumberFormat="1" applyFont="1" applyBorder="1" applyAlignment="1">
      <alignment horizontal="center" vertical="center" wrapText="1"/>
    </xf>
    <xf numFmtId="176" fontId="19" fillId="0" borderId="12" xfId="0" applyNumberFormat="1" applyFont="1" applyBorder="1" applyAlignment="1">
      <alignment horizontal="center" vertical="center"/>
    </xf>
    <xf numFmtId="49" fontId="19" fillId="0" borderId="12" xfId="0" applyNumberFormat="1" applyFont="1" applyBorder="1" applyAlignment="1">
      <alignment horizontal="center" vertical="center"/>
    </xf>
    <xf numFmtId="0" fontId="18" fillId="0" borderId="13" xfId="0" applyFont="1" applyBorder="1" applyAlignment="1">
      <alignment horizontal="center" vertical="center" wrapText="1"/>
    </xf>
    <xf numFmtId="176" fontId="19" fillId="14" borderId="12" xfId="0" applyNumberFormat="1" applyFont="1" applyFill="1" applyBorder="1" applyAlignment="1">
      <alignment horizontal="center" vertical="center"/>
    </xf>
    <xf numFmtId="0" fontId="28" fillId="14" borderId="12" xfId="0" applyFont="1" applyFill="1" applyBorder="1" applyAlignment="1">
      <alignment horizontal="center"/>
    </xf>
    <xf numFmtId="0" fontId="24" fillId="0" borderId="0" xfId="0" applyFont="1">
      <alignment vertical="center"/>
    </xf>
    <xf numFmtId="0" fontId="24" fillId="0" borderId="0" xfId="0" applyFont="1" applyAlignment="1">
      <alignment vertical="center" wrapText="1"/>
    </xf>
    <xf numFmtId="176" fontId="5" fillId="0" borderId="12" xfId="0" applyNumberFormat="1" applyFont="1" applyBorder="1" applyAlignment="1">
      <alignment horizontal="center" vertical="center" wrapText="1"/>
    </xf>
    <xf numFmtId="0" fontId="23" fillId="0" borderId="0" xfId="0" applyFont="1" applyAlignment="1"/>
    <xf numFmtId="0" fontId="29" fillId="0" borderId="0" xfId="0" applyFont="1" applyFill="1" applyBorder="1" applyAlignment="1">
      <alignment horizontal="center" vertical="center"/>
    </xf>
    <xf numFmtId="176" fontId="1" fillId="0"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textRotation="90" wrapText="1"/>
    </xf>
    <xf numFmtId="0" fontId="0" fillId="0" borderId="15" xfId="0" applyFont="1" applyFill="1" applyBorder="1" applyAlignment="1">
      <alignment horizontal="center" vertical="center"/>
    </xf>
    <xf numFmtId="178" fontId="7" fillId="0" borderId="15" xfId="0" applyNumberFormat="1" applyFont="1" applyFill="1" applyBorder="1" applyAlignment="1">
      <alignment horizontal="center" vertical="center"/>
    </xf>
    <xf numFmtId="0" fontId="13" fillId="0" borderId="15" xfId="0" applyFont="1" applyFill="1" applyBorder="1" applyAlignment="1">
      <alignment horizontal="center" vertical="center"/>
    </xf>
    <xf numFmtId="177" fontId="7" fillId="0" borderId="15" xfId="0" applyNumberFormat="1" applyFont="1" applyFill="1" applyBorder="1" applyAlignment="1">
      <alignment horizontal="center" vertical="center"/>
    </xf>
    <xf numFmtId="0" fontId="4" fillId="0" borderId="16" xfId="0" applyFont="1" applyFill="1" applyBorder="1" applyAlignment="1">
      <alignment horizontal="center" vertical="center" textRotation="90" wrapText="1"/>
    </xf>
    <xf numFmtId="0" fontId="0"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6" fillId="0" borderId="16" xfId="0" applyFont="1" applyFill="1" applyBorder="1" applyAlignment="1">
      <alignment horizontal="center" vertical="center" textRotation="90" wrapText="1"/>
    </xf>
    <xf numFmtId="0" fontId="6" fillId="0" borderId="17" xfId="0" applyFont="1" applyFill="1" applyBorder="1" applyAlignment="1">
      <alignment horizontal="center" vertical="center" textRotation="90" wrapText="1"/>
    </xf>
    <xf numFmtId="0" fontId="0" fillId="0" borderId="18" xfId="0" applyFont="1" applyFill="1" applyBorder="1" applyAlignment="1">
      <alignment horizontal="center" vertical="center"/>
    </xf>
    <xf numFmtId="178" fontId="7" fillId="0" borderId="18" xfId="0" applyNumberFormat="1" applyFont="1" applyFill="1" applyBorder="1" applyAlignment="1">
      <alignment horizontal="center" vertical="center"/>
    </xf>
    <xf numFmtId="0" fontId="13" fillId="0" borderId="18" xfId="0" applyFont="1" applyFill="1" applyBorder="1" applyAlignment="1">
      <alignment horizontal="center" vertical="center"/>
    </xf>
    <xf numFmtId="177" fontId="7" fillId="0" borderId="18" xfId="0" applyNumberFormat="1" applyFont="1" applyFill="1" applyBorder="1" applyAlignment="1">
      <alignment horizontal="center" vertical="center"/>
    </xf>
    <xf numFmtId="0" fontId="14" fillId="0" borderId="19" xfId="0" applyFont="1" applyFill="1" applyBorder="1" applyAlignment="1">
      <alignment horizontal="center" vertical="center" textRotation="90" wrapText="1"/>
    </xf>
    <xf numFmtId="0" fontId="0" fillId="0" borderId="6" xfId="0" applyFont="1" applyFill="1" applyBorder="1" applyAlignment="1">
      <alignment horizontal="center" vertical="center"/>
    </xf>
    <xf numFmtId="178" fontId="7" fillId="0" borderId="6" xfId="0" applyNumberFormat="1" applyFont="1" applyFill="1" applyBorder="1" applyAlignment="1">
      <alignment horizontal="center" vertical="center"/>
    </xf>
    <xf numFmtId="0" fontId="13" fillId="0" borderId="6" xfId="0" applyFont="1" applyFill="1" applyBorder="1" applyAlignment="1">
      <alignment horizontal="center" vertical="center"/>
    </xf>
    <xf numFmtId="177" fontId="7" fillId="0" borderId="6" xfId="0" applyNumberFormat="1" applyFont="1" applyFill="1" applyBorder="1" applyAlignment="1">
      <alignment horizontal="center" vertical="center"/>
    </xf>
    <xf numFmtId="0" fontId="14" fillId="0" borderId="16" xfId="0" applyFont="1" applyFill="1" applyBorder="1" applyAlignment="1">
      <alignment horizontal="center" vertical="center" textRotation="90" wrapText="1"/>
    </xf>
    <xf numFmtId="0" fontId="15" fillId="0" borderId="17" xfId="0" applyFont="1" applyFill="1" applyBorder="1" applyAlignment="1">
      <alignment horizontal="center" vertical="center" textRotation="90"/>
    </xf>
    <xf numFmtId="0" fontId="13" fillId="0" borderId="2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1" xfId="0" applyFont="1" applyFill="1" applyBorder="1" applyAlignment="1">
      <alignment horizontal="center" vertical="center"/>
    </xf>
    <xf numFmtId="0" fontId="15" fillId="0" borderId="0" xfId="0" applyFont="1" applyFill="1" applyBorder="1" applyAlignment="1">
      <alignment horizontal="center" vertical="center" textRotation="90"/>
    </xf>
    <xf numFmtId="177" fontId="7" fillId="0" borderId="0" xfId="0" applyNumberFormat="1" applyFont="1" applyFill="1" applyBorder="1" applyAlignment="1">
      <alignment horizontal="center" vertical="center"/>
    </xf>
    <xf numFmtId="178" fontId="7" fillId="0" borderId="0" xfId="0" applyNumberFormat="1" applyFont="1" applyFill="1" applyBorder="1" applyAlignment="1">
      <alignment horizontal="center" vertical="center"/>
    </xf>
    <xf numFmtId="0" fontId="13" fillId="0" borderId="15" xfId="54" applyFont="1" applyFill="1" applyBorder="1" applyAlignment="1">
      <alignment horizontal="center" vertical="center"/>
    </xf>
    <xf numFmtId="0" fontId="7" fillId="0" borderId="15" xfId="0" applyFont="1" applyFill="1" applyBorder="1" applyAlignment="1">
      <alignment horizontal="center" vertical="center"/>
    </xf>
    <xf numFmtId="1" fontId="7" fillId="0" borderId="22" xfId="0" applyNumberFormat="1" applyFont="1" applyFill="1" applyBorder="1" applyAlignment="1">
      <alignment horizontal="center" vertical="center"/>
    </xf>
    <xf numFmtId="0" fontId="13" fillId="0" borderId="1" xfId="54" applyFont="1" applyFill="1" applyBorder="1" applyAlignment="1">
      <alignment horizontal="center" vertical="center"/>
    </xf>
    <xf numFmtId="0" fontId="7" fillId="0" borderId="1" xfId="0" applyFont="1" applyFill="1" applyBorder="1" applyAlignment="1">
      <alignment horizontal="center" vertical="center"/>
    </xf>
    <xf numFmtId="1" fontId="7" fillId="0" borderId="23" xfId="0" applyNumberFormat="1" applyFont="1" applyFill="1" applyBorder="1" applyAlignment="1">
      <alignment horizontal="center" vertical="center"/>
    </xf>
    <xf numFmtId="0" fontId="13" fillId="0" borderId="18" xfId="54" applyFont="1" applyFill="1" applyBorder="1" applyAlignment="1">
      <alignment horizontal="center" vertical="center"/>
    </xf>
    <xf numFmtId="0" fontId="7" fillId="0" borderId="18" xfId="0" applyFont="1" applyFill="1" applyBorder="1" applyAlignment="1">
      <alignment horizontal="center" vertical="center"/>
    </xf>
    <xf numFmtId="1" fontId="7" fillId="0" borderId="24" xfId="0" applyNumberFormat="1" applyFont="1" applyFill="1" applyBorder="1" applyAlignment="1">
      <alignment horizontal="center" vertical="center"/>
    </xf>
    <xf numFmtId="0" fontId="13" fillId="0" borderId="6" xfId="54" applyFont="1" applyFill="1" applyBorder="1" applyAlignment="1">
      <alignment horizontal="center" vertical="center"/>
    </xf>
    <xf numFmtId="0" fontId="7" fillId="0" borderId="6" xfId="0" applyFont="1" applyFill="1" applyBorder="1" applyAlignment="1">
      <alignment horizontal="center" vertical="center"/>
    </xf>
    <xf numFmtId="1" fontId="7"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1" fontId="7" fillId="0" borderId="0" xfId="0" applyNumberFormat="1" applyFont="1" applyFill="1" applyBorder="1" applyAlignment="1">
      <alignment horizontal="center" vertical="center"/>
    </xf>
    <xf numFmtId="0" fontId="6" fillId="0" borderId="26" xfId="0" applyFont="1" applyFill="1" applyBorder="1" applyAlignment="1">
      <alignment horizontal="center" vertical="center" textRotation="90" wrapText="1"/>
    </xf>
    <xf numFmtId="0" fontId="6" fillId="0" borderId="27" xfId="0" applyFont="1" applyFill="1" applyBorder="1" applyAlignment="1">
      <alignment horizontal="center" vertical="center" textRotation="90" wrapText="1"/>
    </xf>
    <xf numFmtId="0" fontId="0" fillId="0" borderId="4" xfId="0" applyFont="1" applyFill="1" applyBorder="1" applyAlignment="1">
      <alignment horizontal="center" vertical="center"/>
    </xf>
    <xf numFmtId="178" fontId="7"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77" fontId="7" fillId="0" borderId="4" xfId="0" applyNumberFormat="1" applyFont="1" applyFill="1" applyBorder="1" applyAlignment="1">
      <alignment horizontal="center" vertical="center"/>
    </xf>
    <xf numFmtId="0" fontId="14" fillId="0" borderId="14" xfId="0" applyFont="1" applyFill="1" applyBorder="1" applyAlignment="1">
      <alignment horizontal="center" vertical="center" textRotation="90" wrapText="1"/>
    </xf>
    <xf numFmtId="0" fontId="13" fillId="0" borderId="28" xfId="0" applyFont="1" applyFill="1" applyBorder="1" applyAlignment="1">
      <alignment horizontal="center"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4" xfId="54" applyFont="1" applyFill="1" applyBorder="1" applyAlignment="1">
      <alignment horizontal="center" vertical="center"/>
    </xf>
    <xf numFmtId="0" fontId="7" fillId="0" borderId="4" xfId="0" applyFont="1" applyFill="1" applyBorder="1" applyAlignment="1">
      <alignment horizontal="center" vertical="center"/>
    </xf>
    <xf numFmtId="1" fontId="7" fillId="0" borderId="29" xfId="0" applyNumberFormat="1" applyFont="1" applyFill="1" applyBorder="1" applyAlignment="1">
      <alignment horizontal="center" vertical="center"/>
    </xf>
    <xf numFmtId="0" fontId="4" fillId="0" borderId="17" xfId="0" applyFont="1" applyFill="1" applyBorder="1" applyAlignment="1">
      <alignment horizontal="center" vertical="center" textRotation="90" wrapText="1"/>
    </xf>
    <xf numFmtId="0" fontId="30" fillId="0" borderId="12" xfId="0" applyFont="1" applyBorder="1" applyAlignment="1">
      <alignment horizontal="center" vertical="center"/>
    </xf>
    <xf numFmtId="180" fontId="30" fillId="0" borderId="12" xfId="0" applyNumberFormat="1" applyFont="1" applyBorder="1" applyAlignment="1">
      <alignment horizontal="center" vertical="center"/>
    </xf>
    <xf numFmtId="179" fontId="19" fillId="0" borderId="12" xfId="0" applyNumberFormat="1" applyFont="1" applyBorder="1" applyAlignment="1">
      <alignment horizontal="center" vertical="center"/>
    </xf>
    <xf numFmtId="58" fontId="30" fillId="0" borderId="12" xfId="0" applyNumberFormat="1" applyFont="1" applyBorder="1" applyAlignment="1">
      <alignment horizontal="center" vertical="center"/>
    </xf>
    <xf numFmtId="1" fontId="7" fillId="0" borderId="15"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 fontId="7" fillId="0" borderId="18" xfId="0" applyNumberFormat="1" applyFont="1" applyFill="1" applyBorder="1" applyAlignment="1">
      <alignment horizontal="center" vertical="center"/>
    </xf>
    <xf numFmtId="1" fontId="7" fillId="0" borderId="28" xfId="0" applyNumberFormat="1" applyFont="1" applyFill="1" applyBorder="1" applyAlignment="1">
      <alignment horizontal="center" vertical="center"/>
    </xf>
    <xf numFmtId="1" fontId="7" fillId="0" borderId="2" xfId="0" applyNumberFormat="1" applyFont="1" applyFill="1" applyBorder="1" applyAlignment="1">
      <alignment horizontal="center" vertical="center"/>
    </xf>
    <xf numFmtId="1" fontId="7" fillId="0" borderId="21" xfId="0" applyNumberFormat="1" applyFont="1" applyFill="1" applyBorder="1" applyAlignment="1">
      <alignment horizontal="center" vertical="center"/>
    </xf>
    <xf numFmtId="0" fontId="0" fillId="15" borderId="0" xfId="0" applyFont="1" applyFill="1" applyBorder="1" applyAlignment="1">
      <alignment vertical="center"/>
    </xf>
    <xf numFmtId="0" fontId="24" fillId="15" borderId="0" xfId="0" applyFont="1" applyFill="1" applyBorder="1">
      <alignment vertical="center"/>
    </xf>
    <xf numFmtId="0" fontId="19" fillId="15" borderId="0" xfId="0" applyFont="1" applyFill="1" applyBorder="1" applyAlignment="1">
      <alignment horizontal="center" vertical="center"/>
    </xf>
    <xf numFmtId="176" fontId="19" fillId="0" borderId="30" xfId="0" applyNumberFormat="1" applyFont="1" applyBorder="1" applyAlignment="1">
      <alignment horizontal="center" vertical="center" wrapText="1"/>
    </xf>
    <xf numFmtId="0" fontId="18" fillId="15" borderId="0" xfId="0" applyFont="1" applyFill="1" applyBorder="1" applyAlignment="1">
      <alignment horizontal="center" vertical="center" wrapText="1"/>
    </xf>
    <xf numFmtId="177" fontId="30" fillId="0" borderId="12" xfId="0" applyNumberFormat="1" applyFont="1" applyBorder="1" applyAlignment="1">
      <alignment horizontal="center" vertical="center"/>
    </xf>
    <xf numFmtId="177" fontId="30" fillId="0" borderId="30" xfId="0" applyNumberFormat="1" applyFont="1" applyBorder="1" applyAlignment="1">
      <alignment horizontal="center" vertical="center"/>
    </xf>
    <xf numFmtId="176" fontId="19" fillId="0" borderId="30" xfId="0" applyNumberFormat="1" applyFont="1" applyBorder="1" applyAlignment="1">
      <alignment horizontal="center" vertical="center"/>
    </xf>
    <xf numFmtId="0" fontId="7" fillId="0" borderId="31" xfId="0" applyFont="1" applyFill="1" applyBorder="1" applyAlignment="1">
      <alignment horizontal="center" vertical="center"/>
    </xf>
    <xf numFmtId="176" fontId="27" fillId="15" borderId="0" xfId="0" applyNumberFormat="1" applyFont="1" applyFill="1" applyBorder="1" applyAlignment="1">
      <alignment horizontal="center" vertical="center"/>
    </xf>
    <xf numFmtId="176" fontId="21" fillId="15" borderId="0" xfId="0" applyNumberFormat="1" applyFont="1" applyFill="1" applyBorder="1" applyAlignment="1">
      <alignment horizontal="center" vertical="center"/>
    </xf>
    <xf numFmtId="176" fontId="19" fillId="15" borderId="0" xfId="0" applyNumberFormat="1" applyFont="1" applyFill="1" applyBorder="1" applyAlignment="1">
      <alignment horizontal="center" vertical="center"/>
    </xf>
    <xf numFmtId="176" fontId="19" fillId="15" borderId="0" xfId="0" applyNumberFormat="1" applyFont="1" applyFill="1" applyBorder="1" applyAlignment="1">
      <alignment horizontal="center" vertical="center" wrapText="1"/>
    </xf>
    <xf numFmtId="0" fontId="30" fillId="15" borderId="0" xfId="0" applyFont="1" applyFill="1" applyBorder="1" applyAlignment="1">
      <alignment horizontal="center" vertical="center"/>
    </xf>
    <xf numFmtId="180" fontId="30" fillId="15" borderId="0" xfId="0" applyNumberFormat="1" applyFont="1" applyFill="1" applyBorder="1" applyAlignment="1">
      <alignment horizontal="center" vertical="center"/>
    </xf>
    <xf numFmtId="179" fontId="19" fillId="15" borderId="0" xfId="0" applyNumberFormat="1" applyFont="1" applyFill="1" applyBorder="1" applyAlignment="1">
      <alignment horizontal="center" vertical="center"/>
    </xf>
    <xf numFmtId="58" fontId="30" fillId="15" borderId="0" xfId="0" applyNumberFormat="1" applyFont="1" applyFill="1" applyBorder="1" applyAlignment="1">
      <alignment horizontal="center" vertical="center"/>
    </xf>
    <xf numFmtId="0" fontId="28" fillId="0" borderId="0" xfId="0" applyFont="1" applyAlignment="1"/>
    <xf numFmtId="177" fontId="30" fillId="15" borderId="0" xfId="0" applyNumberFormat="1" applyFont="1" applyFill="1" applyBorder="1" applyAlignment="1">
      <alignment horizontal="center" vertical="center"/>
    </xf>
    <xf numFmtId="0" fontId="18" fillId="0" borderId="12" xfId="0" applyFont="1" applyBorder="1">
      <alignment vertical="center"/>
    </xf>
    <xf numFmtId="0" fontId="18" fillId="0" borderId="0" xfId="0" applyFont="1" applyAlignment="1">
      <alignment horizontal="center" vertical="center" wrapText="1"/>
    </xf>
    <xf numFmtId="0" fontId="30" fillId="0" borderId="0" xfId="0" applyFont="1" applyAlignment="1">
      <alignment horizontal="center" vertical="center"/>
    </xf>
    <xf numFmtId="180" fontId="19" fillId="0" borderId="12" xfId="0" applyNumberFormat="1" applyFont="1" applyBorder="1" applyAlignment="1">
      <alignment horizontal="center" vertical="center"/>
    </xf>
    <xf numFmtId="0" fontId="31" fillId="0" borderId="0" xfId="0" applyFont="1">
      <alignment vertical="center"/>
    </xf>
    <xf numFmtId="0" fontId="18" fillId="15" borderId="0" xfId="0" applyFont="1" applyFill="1" applyBorder="1" applyAlignment="1">
      <alignment horizontal="left" vertical="center"/>
    </xf>
    <xf numFmtId="0" fontId="23" fillId="15" borderId="0" xfId="0" applyFont="1" applyFill="1" applyBorder="1" applyAlignment="1"/>
    <xf numFmtId="0" fontId="18" fillId="15" borderId="0" xfId="0" applyFont="1" applyFill="1" applyBorder="1">
      <alignment vertical="center"/>
    </xf>
    <xf numFmtId="177" fontId="19" fillId="0" borderId="12" xfId="0" applyNumberFormat="1" applyFont="1" applyBorder="1" applyAlignment="1">
      <alignment horizontal="center" vertical="center"/>
    </xf>
    <xf numFmtId="0" fontId="30" fillId="0" borderId="13" xfId="0" applyFont="1" applyBorder="1" applyAlignment="1">
      <alignment horizontal="center" vertical="center"/>
    </xf>
    <xf numFmtId="177" fontId="19" fillId="0" borderId="30" xfId="0" applyNumberFormat="1" applyFont="1" applyBorder="1" applyAlignment="1">
      <alignment horizontal="center" vertical="center"/>
    </xf>
    <xf numFmtId="0" fontId="28" fillId="15" borderId="0" xfId="0" applyFont="1" applyFill="1" applyBorder="1" applyAlignment="1"/>
    <xf numFmtId="180" fontId="19" fillId="15" borderId="0" xfId="0" applyNumberFormat="1" applyFont="1" applyFill="1" applyBorder="1" applyAlignment="1">
      <alignment horizontal="center" vertical="center"/>
    </xf>
    <xf numFmtId="177" fontId="19" fillId="15" borderId="0" xfId="0" applyNumberFormat="1" applyFont="1" applyFill="1" applyBorder="1" applyAlignment="1">
      <alignment horizontal="center" vertical="center"/>
    </xf>
    <xf numFmtId="0" fontId="28" fillId="15" borderId="0" xfId="0" applyFont="1" applyFill="1" applyBorder="1" applyAlignment="1">
      <alignment horizontal="center"/>
    </xf>
    <xf numFmtId="0" fontId="32" fillId="0" borderId="1" xfId="57" applyFont="1" applyFill="1" applyBorder="1" applyAlignment="1">
      <alignment horizontal="center" vertical="center" wrapText="1"/>
    </xf>
    <xf numFmtId="0" fontId="32" fillId="0" borderId="4" xfId="57" applyFont="1" applyFill="1" applyBorder="1" applyAlignment="1">
      <alignment horizontal="center" vertical="center" wrapText="1"/>
    </xf>
    <xf numFmtId="0" fontId="0" fillId="7"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xf>
    <xf numFmtId="0" fontId="0" fillId="15"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34" fillId="0" borderId="14" xfId="54" applyFont="1" applyBorder="1" applyAlignment="1">
      <alignment horizontal="center" vertical="center" wrapText="1"/>
    </xf>
    <xf numFmtId="0" fontId="34" fillId="0" borderId="15" xfId="54" applyFont="1" applyBorder="1" applyAlignment="1">
      <alignment horizontal="center" vertical="center" wrapText="1"/>
    </xf>
    <xf numFmtId="0" fontId="34" fillId="0" borderId="28" xfId="54" applyFont="1" applyBorder="1" applyAlignment="1">
      <alignment horizontal="center" vertical="center" wrapText="1"/>
    </xf>
    <xf numFmtId="0" fontId="34" fillId="0" borderId="32" xfId="54" applyFont="1" applyBorder="1" applyAlignment="1">
      <alignment horizontal="center" vertical="center" wrapText="1"/>
    </xf>
    <xf numFmtId="0" fontId="34" fillId="0" borderId="33" xfId="54" applyFont="1" applyBorder="1" applyAlignment="1">
      <alignment horizontal="center" vertical="center" wrapText="1"/>
    </xf>
    <xf numFmtId="0" fontId="34" fillId="0" borderId="15" xfId="54" applyFont="1" applyBorder="1" applyAlignment="1">
      <alignment horizontal="center" vertical="center"/>
    </xf>
    <xf numFmtId="0" fontId="34" fillId="0" borderId="27" xfId="54" applyFont="1" applyBorder="1" applyAlignment="1">
      <alignment horizontal="center" vertical="center" wrapText="1"/>
    </xf>
    <xf numFmtId="0" fontId="34" fillId="0" borderId="4" xfId="54" applyFont="1" applyBorder="1" applyAlignment="1">
      <alignment horizontal="center" vertical="center" wrapText="1"/>
    </xf>
    <xf numFmtId="0" fontId="34" fillId="0" borderId="4" xfId="54" applyFont="1" applyBorder="1" applyAlignment="1">
      <alignment horizontal="center" vertical="center"/>
    </xf>
    <xf numFmtId="0" fontId="32" fillId="0" borderId="34" xfId="57" applyFont="1" applyFill="1" applyBorder="1" applyAlignment="1">
      <alignment horizontal="center" vertical="center" wrapText="1"/>
    </xf>
    <xf numFmtId="0" fontId="13" fillId="0" borderId="4" xfId="54" applyFont="1" applyBorder="1" applyAlignment="1">
      <alignment horizontal="center" vertical="center" wrapText="1"/>
    </xf>
    <xf numFmtId="0" fontId="32" fillId="0" borderId="35" xfId="57" applyFont="1" applyFill="1" applyBorder="1" applyAlignment="1">
      <alignment horizontal="center" vertical="center" wrapText="1"/>
    </xf>
    <xf numFmtId="0" fontId="35" fillId="16" borderId="1" xfId="57" applyFont="1" applyFill="1" applyBorder="1" applyAlignment="1">
      <alignment horizontal="center" vertical="center" wrapText="1"/>
    </xf>
    <xf numFmtId="0" fontId="34" fillId="0" borderId="1" xfId="54" applyFont="1" applyFill="1" applyBorder="1" applyAlignment="1">
      <alignment horizontal="center" vertical="center"/>
    </xf>
    <xf numFmtId="177" fontId="34" fillId="0" borderId="1" xfId="54" applyNumberFormat="1" applyFont="1" applyFill="1" applyBorder="1" applyAlignment="1">
      <alignment horizontal="center" vertical="center"/>
    </xf>
    <xf numFmtId="177" fontId="34" fillId="0" borderId="1" xfId="54" applyNumberFormat="1" applyFont="1" applyBorder="1" applyAlignment="1">
      <alignment horizontal="center" vertical="center"/>
    </xf>
    <xf numFmtId="0" fontId="35" fillId="0" borderId="1" xfId="57" applyFont="1" applyFill="1" applyBorder="1" applyAlignment="1">
      <alignment horizontal="center" vertical="center" wrapText="1"/>
    </xf>
    <xf numFmtId="0" fontId="32" fillId="0" borderId="36" xfId="57" applyFont="1" applyFill="1" applyBorder="1" applyAlignment="1">
      <alignment horizontal="center" vertical="center" wrapText="1"/>
    </xf>
    <xf numFmtId="0" fontId="36" fillId="15" borderId="1" xfId="54" applyFont="1" applyFill="1" applyBorder="1" applyAlignment="1">
      <alignment horizontal="center" vertical="center" wrapText="1"/>
    </xf>
    <xf numFmtId="0" fontId="37" fillId="0" borderId="1" xfId="54" applyFont="1" applyFill="1" applyBorder="1" applyAlignment="1">
      <alignment horizontal="center" vertical="center" wrapText="1"/>
    </xf>
    <xf numFmtId="0" fontId="34" fillId="0" borderId="1" xfId="54" applyNumberFormat="1" applyFont="1" applyFill="1" applyBorder="1" applyAlignment="1">
      <alignment horizontal="center" vertical="center"/>
    </xf>
    <xf numFmtId="0" fontId="37" fillId="7" borderId="1" xfId="54" applyFont="1" applyFill="1" applyBorder="1" applyAlignment="1">
      <alignment horizontal="center" vertical="center" wrapText="1"/>
    </xf>
    <xf numFmtId="0" fontId="34" fillId="0" borderId="15" xfId="54" applyFont="1" applyBorder="1" applyAlignment="1">
      <alignment vertical="center" wrapText="1"/>
    </xf>
    <xf numFmtId="0" fontId="34" fillId="0" borderId="4" xfId="54" applyFont="1" applyBorder="1" applyAlignment="1">
      <alignment vertical="center" wrapText="1"/>
    </xf>
    <xf numFmtId="176" fontId="17" fillId="12" borderId="0" xfId="0" applyNumberFormat="1" applyFont="1" applyFill="1" applyAlignment="1">
      <alignment horizontal="center" vertical="center"/>
    </xf>
    <xf numFmtId="176" fontId="19" fillId="0" borderId="0" xfId="0" applyNumberFormat="1" applyFont="1" applyAlignment="1">
      <alignment horizontal="center" vertical="center" wrapText="1"/>
    </xf>
    <xf numFmtId="176" fontId="19" fillId="0" borderId="0" xfId="0" applyNumberFormat="1" applyFont="1" applyAlignment="1">
      <alignment horizontal="center" vertical="center"/>
    </xf>
    <xf numFmtId="179" fontId="19" fillId="0" borderId="0" xfId="0" applyNumberFormat="1" applyFont="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center"/>
    </xf>
    <xf numFmtId="0" fontId="38" fillId="0" borderId="0" xfId="0" applyFont="1" applyAlignment="1">
      <alignment horizontal="center" vertical="center"/>
    </xf>
    <xf numFmtId="0" fontId="23" fillId="0" borderId="0" xfId="0" applyFont="1" applyAlignment="1">
      <alignment horizontal="center" vertical="center"/>
    </xf>
    <xf numFmtId="176" fontId="30" fillId="0" borderId="0" xfId="0" applyNumberFormat="1" applyFont="1" applyAlignment="1">
      <alignment horizontal="center" vertical="center" wrapText="1"/>
    </xf>
    <xf numFmtId="177" fontId="28" fillId="0" borderId="0" xfId="0" applyNumberFormat="1" applyFont="1" applyAlignment="1"/>
    <xf numFmtId="0" fontId="39" fillId="0" borderId="0" xfId="0" applyFont="1" applyAlignment="1">
      <alignment horizontal="center" vertical="center"/>
    </xf>
    <xf numFmtId="177" fontId="7" fillId="0" borderId="1" xfId="0" applyNumberFormat="1" applyFont="1" applyFill="1" applyBorder="1" applyAlignment="1">
      <alignment horizontal="center"/>
    </xf>
    <xf numFmtId="0" fontId="9" fillId="2" borderId="0" xfId="0" applyFont="1" applyFill="1" applyBorder="1" applyAlignment="1">
      <alignment horizontal="center" vertical="center" wrapText="1"/>
    </xf>
    <xf numFmtId="176" fontId="40" fillId="2" borderId="0" xfId="0" applyNumberFormat="1" applyFont="1" applyFill="1" applyBorder="1" applyAlignment="1">
      <alignment horizontal="center" vertical="center" wrapText="1"/>
    </xf>
    <xf numFmtId="176" fontId="41" fillId="3"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176" fontId="9" fillId="4" borderId="0" xfId="0" applyNumberFormat="1" applyFont="1" applyFill="1" applyBorder="1" applyAlignment="1">
      <alignment horizontal="center" vertical="center" wrapText="1"/>
    </xf>
    <xf numFmtId="176" fontId="9" fillId="2" borderId="0" xfId="0" applyNumberFormat="1" applyFont="1" applyFill="1" applyBorder="1" applyAlignment="1">
      <alignment horizontal="center" vertical="center" wrapText="1"/>
    </xf>
    <xf numFmtId="0" fontId="42" fillId="0" borderId="1" xfId="0" applyFont="1" applyFill="1" applyBorder="1" applyAlignment="1">
      <alignment horizontal="center" vertical="center" textRotation="90" wrapText="1"/>
    </xf>
    <xf numFmtId="176" fontId="37"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textRotation="90" wrapText="1"/>
    </xf>
    <xf numFmtId="176" fontId="9" fillId="5" borderId="1" xfId="0" applyNumberFormat="1" applyFont="1" applyFill="1" applyBorder="1" applyAlignment="1">
      <alignment horizontal="center" vertical="center" wrapText="1"/>
    </xf>
    <xf numFmtId="176" fontId="9" fillId="7" borderId="1" xfId="0" applyNumberFormat="1" applyFont="1" applyFill="1" applyBorder="1" applyAlignment="1">
      <alignment horizontal="center" vertical="center" wrapText="1"/>
    </xf>
    <xf numFmtId="0" fontId="42" fillId="0" borderId="4" xfId="0" applyFont="1" applyFill="1" applyBorder="1" applyAlignment="1">
      <alignment horizontal="center" vertical="center" textRotation="90" wrapText="1"/>
    </xf>
    <xf numFmtId="0" fontId="42" fillId="0" borderId="5" xfId="0" applyFont="1" applyFill="1" applyBorder="1" applyAlignment="1">
      <alignment horizontal="center" vertical="center" textRotation="90" wrapText="1"/>
    </xf>
    <xf numFmtId="0" fontId="42" fillId="0" borderId="6" xfId="0" applyFont="1" applyFill="1" applyBorder="1" applyAlignment="1">
      <alignment horizontal="center" vertical="center" textRotation="90" wrapText="1"/>
    </xf>
    <xf numFmtId="0" fontId="42" fillId="0" borderId="4" xfId="0" applyFont="1" applyFill="1" applyBorder="1" applyAlignment="1">
      <alignment horizontal="center" vertical="center" textRotation="90"/>
    </xf>
    <xf numFmtId="176" fontId="9" fillId="17" borderId="1" xfId="0" applyNumberFormat="1" applyFont="1" applyFill="1" applyBorder="1" applyAlignment="1">
      <alignment horizontal="center" vertical="center" wrapText="1"/>
    </xf>
    <xf numFmtId="0" fontId="42" fillId="0" borderId="5" xfId="0" applyFont="1" applyFill="1" applyBorder="1" applyAlignment="1">
      <alignment horizontal="center" vertical="center" textRotation="90"/>
    </xf>
    <xf numFmtId="0" fontId="42" fillId="0" borderId="6" xfId="0" applyFont="1" applyFill="1" applyBorder="1" applyAlignment="1">
      <alignment horizontal="center" vertical="center" textRotation="90"/>
    </xf>
    <xf numFmtId="0" fontId="44" fillId="0" borderId="0" xfId="0" applyFont="1" applyFill="1" applyBorder="1" applyAlignment="1">
      <alignment vertical="center" wrapText="1"/>
    </xf>
    <xf numFmtId="0" fontId="36" fillId="0" borderId="1" xfId="54" applyFont="1" applyFill="1" applyBorder="1" applyAlignment="1">
      <alignment horizontal="center" vertical="center"/>
    </xf>
    <xf numFmtId="0" fontId="36" fillId="0" borderId="4" xfId="54" applyFont="1" applyFill="1" applyBorder="1" applyAlignment="1">
      <alignment horizontal="center" vertical="center"/>
    </xf>
    <xf numFmtId="0" fontId="36" fillId="0" borderId="15" xfId="54" applyFont="1" applyFill="1" applyBorder="1" applyAlignment="1">
      <alignment horizontal="center" vertical="center"/>
    </xf>
    <xf numFmtId="0" fontId="36" fillId="0" borderId="18" xfId="54" applyFont="1" applyFill="1" applyBorder="1" applyAlignment="1">
      <alignment horizontal="center" vertical="center"/>
    </xf>
    <xf numFmtId="0" fontId="36" fillId="0" borderId="6" xfId="54" applyFont="1" applyFill="1" applyBorder="1" applyAlignment="1">
      <alignment horizontal="center" vertical="center"/>
    </xf>
    <xf numFmtId="49" fontId="9" fillId="5" borderId="1" xfId="0" applyNumberFormat="1" applyFont="1" applyFill="1" applyBorder="1" applyAlignment="1">
      <alignment horizontal="center" vertical="center" wrapText="1"/>
    </xf>
    <xf numFmtId="176" fontId="45" fillId="0" borderId="2"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8" fillId="7"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vertical="center"/>
    </xf>
    <xf numFmtId="0" fontId="7" fillId="0" borderId="0" xfId="0" applyFont="1" applyFill="1" applyBorder="1" applyAlignment="1">
      <alignment vertical="center" textRotation="90"/>
    </xf>
    <xf numFmtId="178" fontId="7" fillId="0" borderId="0" xfId="0" applyNumberFormat="1" applyFont="1" applyFill="1" applyBorder="1" applyAlignment="1">
      <alignment horizontal="center"/>
    </xf>
    <xf numFmtId="0" fontId="7" fillId="0" borderId="0" xfId="0" applyFont="1" applyFill="1" applyBorder="1" applyAlignment="1"/>
    <xf numFmtId="0" fontId="9" fillId="0" borderId="0" xfId="0" applyFont="1" applyFill="1" applyBorder="1" applyAlignment="1">
      <alignment horizontal="left"/>
    </xf>
    <xf numFmtId="0" fontId="10" fillId="0" borderId="0" xfId="0" applyFont="1" applyFill="1" applyBorder="1" applyAlignment="1">
      <alignment horizontal="center"/>
    </xf>
    <xf numFmtId="0" fontId="9" fillId="0" borderId="0" xfId="0" applyFont="1" applyFill="1" applyBorder="1" applyAlignment="1">
      <alignment vertical="center" textRotation="90"/>
    </xf>
    <xf numFmtId="178" fontId="9"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xf numFmtId="0" fontId="1" fillId="0" borderId="0" xfId="0" applyFont="1" applyFill="1" applyBorder="1" applyAlignment="1">
      <alignment vertical="center" textRotation="90"/>
    </xf>
    <xf numFmtId="0" fontId="7" fillId="0" borderId="0" xfId="0" applyFont="1" applyFill="1" applyBorder="1" applyAlignment="1">
      <alignment horizontal="left"/>
    </xf>
    <xf numFmtId="178" fontId="1" fillId="0" borderId="0" xfId="0" applyNumberFormat="1" applyFont="1" applyFill="1" applyBorder="1" applyAlignment="1">
      <alignment horizontal="center"/>
    </xf>
    <xf numFmtId="0" fontId="1" fillId="0" borderId="0" xfId="0" applyFont="1" applyFill="1" applyBorder="1" applyAlignment="1">
      <alignment horizontal="center"/>
    </xf>
    <xf numFmtId="0" fontId="8" fillId="0" borderId="1" xfId="0" applyFont="1" applyFill="1" applyBorder="1" applyAlignment="1">
      <alignment horizontal="center"/>
    </xf>
    <xf numFmtId="177" fontId="8" fillId="0" borderId="1" xfId="0" applyNumberFormat="1" applyFont="1" applyFill="1" applyBorder="1" applyAlignment="1">
      <alignment horizontal="center"/>
    </xf>
    <xf numFmtId="0" fontId="26" fillId="0" borderId="1" xfId="0" applyFont="1" applyBorder="1" applyAlignment="1">
      <alignment horizontal="center" vertical="center"/>
    </xf>
    <xf numFmtId="0" fontId="7" fillId="0" borderId="1" xfId="0" applyFont="1" applyFill="1" applyBorder="1" applyAlignment="1" quotePrefix="1">
      <alignment horizontal="center"/>
    </xf>
    <xf numFmtId="176" fontId="9" fillId="5" borderId="1" xfId="0" applyNumberFormat="1" applyFont="1" applyFill="1" applyBorder="1" applyAlignment="1" quotePrefix="1">
      <alignment horizontal="center" vertical="center" wrapText="1"/>
    </xf>
    <xf numFmtId="177" fontId="7" fillId="0" borderId="1" xfId="0" applyNumberFormat="1" applyFont="1" applyFill="1" applyBorder="1" applyAlignment="1" quotePrefix="1">
      <alignment horizontal="center"/>
    </xf>
    <xf numFmtId="177" fontId="7" fillId="0" borderId="15" xfId="0" applyNumberFormat="1" applyFont="1" applyFill="1" applyBorder="1" applyAlignment="1" quotePrefix="1">
      <alignment horizontal="center" vertical="center"/>
    </xf>
    <xf numFmtId="177" fontId="7" fillId="0" borderId="1" xfId="0" applyNumberFormat="1" applyFont="1" applyFill="1" applyBorder="1" applyAlignment="1" quotePrefix="1">
      <alignment horizontal="center" vertical="center"/>
    </xf>
    <xf numFmtId="177" fontId="7" fillId="0" borderId="18" xfId="0" applyNumberFormat="1" applyFont="1" applyFill="1" applyBorder="1" applyAlignment="1" quotePrefix="1">
      <alignment horizontal="center" vertical="center"/>
    </xf>
    <xf numFmtId="177" fontId="7" fillId="0" borderId="6" xfId="0" applyNumberFormat="1" applyFont="1" applyFill="1" applyBorder="1" applyAlignment="1" quotePrefix="1">
      <alignment horizontal="center" vertical="center"/>
    </xf>
    <xf numFmtId="177" fontId="7" fillId="0" borderId="4" xfId="0" applyNumberFormat="1" applyFont="1" applyFill="1" applyBorder="1" applyAlignment="1" quotePrefix="1">
      <alignment horizontal="center" vertical="center"/>
    </xf>
    <xf numFmtId="176" fontId="1" fillId="0" borderId="1" xfId="0" applyNumberFormat="1" applyFont="1" applyFill="1" applyBorder="1" applyAlignment="1" quotePrefix="1">
      <alignment horizontal="center" vertical="center"/>
    </xf>
    <xf numFmtId="49" fontId="8" fillId="10" borderId="1" xfId="0" applyNumberFormat="1" applyFont="1" applyFill="1" applyBorder="1" applyAlignment="1" quotePrefix="1">
      <alignment horizontal="center" vertical="center"/>
    </xf>
    <xf numFmtId="176" fontId="9" fillId="0" borderId="1" xfId="0" applyNumberFormat="1"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xf numFmtId="58" fontId="16" fillId="9" borderId="1" xfId="0" applyNumberFormat="1" applyFont="1" applyFill="1" applyBorder="1" applyAlignment="1" quotePrefix="1">
      <alignment horizontal="center" vertical="center"/>
    </xf>
    <xf numFmtId="58" fontId="16" fillId="0" borderId="1" xfId="0" applyNumberFormat="1" applyFont="1" applyFill="1" applyBorder="1" applyAlignment="1" quotePrefix="1">
      <alignment horizontal="center" vertical="center"/>
    </xf>
    <xf numFmtId="0" fontId="16" fillId="0" borderId="1" xfId="0" applyFont="1" applyFill="1" applyBorder="1" applyAlignment="1" quotePrefix="1">
      <alignment horizontal="center" vertical="center"/>
    </xf>
    <xf numFmtId="0" fontId="16" fillId="9" borderId="1" xfId="0" applyFont="1" applyFill="1" applyBorder="1" applyAlignment="1" quotePrefix="1">
      <alignment horizontal="center" vertical="center"/>
    </xf>
    <xf numFmtId="49" fontId="1" fillId="0" borderId="0" xfId="0" applyNumberFormat="1" applyFont="1" applyFill="1" applyBorder="1" applyAlignment="1" quotePrefix="1">
      <alignment horizontal="center" vertical="center"/>
    </xf>
    <xf numFmtId="176" fontId="1" fillId="6" borderId="1" xfId="0" applyNumberFormat="1"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60% - 强调文字颜色 3 4" xfId="50"/>
    <cellStyle name="常规_相关报表" xfId="51"/>
    <cellStyle name="常规 16 2" xfId="52"/>
    <cellStyle name="常规 4 2" xfId="53"/>
    <cellStyle name="常规 2" xfId="54"/>
    <cellStyle name="常规 3" xfId="55"/>
    <cellStyle name="常规 4" xfId="56"/>
    <cellStyle name="常规 21 2" xfId="57"/>
  </cellStyles>
  <dxfs count="2">
    <dxf>
      <fill>
        <patternFill patternType="solid">
          <bgColor theme="9" tint="0.599993896298105"/>
        </patternFill>
      </fill>
    </dxf>
    <dxf>
      <fill>
        <patternFill patternType="solid">
          <bgColor theme="9" tint="0.799981688894314"/>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563480741797"/>
          <c:y val="0.049618320610687"/>
          <c:w val="0.687589158345221"/>
          <c:h val="0.751908396946565"/>
        </c:manualLayout>
      </c:layout>
      <c:scatterChart>
        <c:scatterStyle val="lineMarker"/>
        <c:varyColors val="0"/>
        <c:ser>
          <c:idx val="0"/>
          <c:order val="0"/>
          <c:tx>
            <c:strRef>
              <c:f>"Forks"</c:f>
              <c:strCache>
                <c:ptCount val="1"/>
                <c:pt idx="0">
                  <c:v>Forks</c:v>
                </c:pt>
              </c:strCache>
            </c:strRef>
          </c:tx>
          <c:dLbls>
            <c:delete val="1"/>
          </c:dLbls>
          <c:xVal>
            <c:numRef>
              <c:f>[1]CPCD20!$B$19:$B$23</c:f>
              <c:numCache>
                <c:formatCode>General</c:formatCode>
                <c:ptCount val="5"/>
              </c:numCache>
            </c:numRef>
          </c:xVal>
          <c:yVal>
            <c:numRef>
              <c:f>[1]CPCD20!$I$19:$I$23</c:f>
              <c:numCache>
                <c:formatCode>General</c:formatCode>
                <c:ptCount val="5"/>
              </c:numCache>
            </c:numRef>
          </c:yVal>
          <c:smooth val="0"/>
        </c:ser>
        <c:ser>
          <c:idx val="1"/>
          <c:order val="1"/>
          <c:tx>
            <c:strRef>
              <c:f>"side shifter"</c:f>
              <c:strCache>
                <c:ptCount val="1"/>
                <c:pt idx="0">
                  <c:v>side shifter</c:v>
                </c:pt>
              </c:strCache>
            </c:strRef>
          </c:tx>
          <c:dLbls>
            <c:delete val="1"/>
          </c:dLbls>
          <c:xVal>
            <c:numRef>
              <c:f>[1]CPCD20!$B$19:$B$23</c:f>
              <c:numCache>
                <c:formatCode>General</c:formatCode>
                <c:ptCount val="5"/>
              </c:numCache>
            </c:numRef>
          </c:xVal>
          <c:yVal>
            <c:numRef>
              <c:f>[1]CPCD20!$K$19:$K$23</c:f>
              <c:numCache>
                <c:formatCode>General</c:formatCode>
                <c:ptCount val="5"/>
              </c:numCache>
            </c:numRef>
          </c:yVal>
          <c:smooth val="0"/>
        </c:ser>
        <c:dLbls>
          <c:showLegendKey val="0"/>
          <c:showVal val="0"/>
          <c:showCatName val="0"/>
          <c:showSerName val="0"/>
          <c:showPercent val="0"/>
          <c:showBubbleSize val="0"/>
        </c:dLbls>
        <c:axId val="639413723"/>
        <c:axId val="914484508"/>
      </c:scatterChart>
      <c:valAx>
        <c:axId val="639413723"/>
        <c:scaling>
          <c:orientation val="minMax"/>
          <c:max val="6500"/>
          <c:min val="3500"/>
        </c:scaling>
        <c:delete val="0"/>
        <c:axPos val="b"/>
        <c:majorGridlines/>
        <c:minorGridlines/>
        <c:title>
          <c:tx>
            <c:rich>
              <a:bodyPr rot="0" spcFirstLastPara="0" vertOverflow="ellipsis" vert="horz" wrap="square" anchor="ctr" anchorCtr="1"/>
              <a:lstStyle/>
              <a:p>
                <a:pPr defTabSz="914400">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r>
                  <a:t>MFH (mm)</a:t>
                </a:r>
                <a:endParaRPr sz="1000" b="1"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endParaRPr>
              </a:p>
            </c:rich>
          </c:tx>
          <c:layout/>
          <c:overlay val="0"/>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914484508"/>
        <c:crosses val="autoZero"/>
        <c:crossBetween val="midCat"/>
        <c:majorUnit val="1000"/>
        <c:minorUnit val="500"/>
      </c:valAx>
      <c:valAx>
        <c:axId val="914484508"/>
        <c:scaling>
          <c:orientation val="minMax"/>
        </c:scaling>
        <c:delete val="0"/>
        <c:axPos val="l"/>
        <c:majorGridlines/>
        <c:minorGridlines/>
        <c:title>
          <c:tx>
            <c:rich>
              <a:bodyPr rot="-5400000" spcFirstLastPara="0" vertOverflow="ellipsis" vert="horz" wrap="square" anchor="ctr" anchorCtr="1"/>
              <a:lstStyle/>
              <a:p>
                <a:pPr defTabSz="914400">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r>
                  <a:t>Capacity (kg)</a:t>
                </a:r>
                <a:endParaRPr sz="1000" b="1"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endParaRPr>
              </a:p>
            </c:rich>
          </c:tx>
          <c:layout/>
          <c:overlay val="0"/>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639413723"/>
        <c:crosses val="autoZero"/>
        <c:crossBetween val="midCat"/>
      </c:valAx>
    </c:plotArea>
    <c:legend>
      <c:legendPos val="r"/>
      <c:layout>
        <c:manualLayout>
          <c:xMode val="edge"/>
          <c:yMode val="edge"/>
          <c:x val="0.844"/>
          <c:y val="0.423"/>
          <c:w val="0.1415"/>
          <c:h val="0.1265"/>
        </c:manualLayout>
      </c:layout>
      <c:overlay val="0"/>
      <c:txPr>
        <a:bodyPr rot="0" spcFirstLastPara="0" vertOverflow="ellipsis" vert="horz" wrap="square" anchor="ctr" anchorCtr="1"/>
        <a:lstStyle/>
        <a:p>
          <a:pPr>
            <a:defRPr lang="zh-CN" sz="920"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4ef372bb-0fc7-48ea-8953-fb61400bbe43}"/>
      </c:ext>
    </c:extLst>
  </c:chart>
  <c:txPr>
    <a:bodyPr rot="0" wrap="square" anchor="ctr" anchorCtr="1"/>
    <a:lstStyle/>
    <a:p>
      <a:pPr>
        <a:defRPr lang="zh-CN" sz="1000" b="0"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88603988604"/>
          <c:y val="0.0505836575875486"/>
          <c:w val="0.686609686609687"/>
          <c:h val="0.747081712062257"/>
        </c:manualLayout>
      </c:layout>
      <c:scatterChart>
        <c:scatterStyle val="lineMarker"/>
        <c:varyColors val="0"/>
        <c:ser>
          <c:idx val="0"/>
          <c:order val="0"/>
          <c:tx>
            <c:strRef>
              <c:f>"Forks"</c:f>
              <c:strCache>
                <c:ptCount val="1"/>
                <c:pt idx="0">
                  <c:v>Forks</c:v>
                </c:pt>
              </c:strCache>
            </c:strRef>
          </c:tx>
          <c:dLbls>
            <c:delete val="1"/>
          </c:dLbls>
          <c:xVal>
            <c:numRef>
              <c:f>[1]CPCD20!$B$7:$B$14</c:f>
              <c:numCache>
                <c:formatCode>General</c:formatCode>
                <c:ptCount val="8"/>
              </c:numCache>
            </c:numRef>
          </c:xVal>
          <c:yVal>
            <c:numRef>
              <c:f>[1]CPCD20!$I$7:$I$14</c:f>
              <c:numCache>
                <c:formatCode>General</c:formatCode>
                <c:ptCount val="8"/>
              </c:numCache>
            </c:numRef>
          </c:yVal>
          <c:smooth val="0"/>
        </c:ser>
        <c:ser>
          <c:idx val="1"/>
          <c:order val="1"/>
          <c:tx>
            <c:strRef>
              <c:f>"side shifter"</c:f>
              <c:strCache>
                <c:ptCount val="1"/>
                <c:pt idx="0">
                  <c:v>side shifter</c:v>
                </c:pt>
              </c:strCache>
            </c:strRef>
          </c:tx>
          <c:dLbls>
            <c:delete val="1"/>
          </c:dLbls>
          <c:xVal>
            <c:numRef>
              <c:f>[1]CPCD20!$B$7:$B$14</c:f>
              <c:numCache>
                <c:formatCode>General</c:formatCode>
                <c:ptCount val="8"/>
              </c:numCache>
            </c:numRef>
          </c:xVal>
          <c:yVal>
            <c:numRef>
              <c:f>[1]CPCD20!$K$7:$K$14</c:f>
              <c:numCache>
                <c:formatCode>General</c:formatCode>
                <c:ptCount val="8"/>
              </c:numCache>
            </c:numRef>
          </c:yVal>
          <c:smooth val="0"/>
        </c:ser>
        <c:dLbls>
          <c:showLegendKey val="0"/>
          <c:showVal val="0"/>
          <c:showCatName val="0"/>
          <c:showSerName val="0"/>
          <c:showPercent val="0"/>
          <c:showBubbleSize val="0"/>
        </c:dLbls>
        <c:axId val="62428045"/>
        <c:axId val="143175847"/>
      </c:scatterChart>
      <c:valAx>
        <c:axId val="62428045"/>
        <c:scaling>
          <c:orientation val="minMax"/>
          <c:max val="6500"/>
          <c:min val="2000"/>
        </c:scaling>
        <c:delete val="0"/>
        <c:axPos val="b"/>
        <c:majorGridlines/>
        <c:minorGridlines/>
        <c:title>
          <c:layout/>
          <c:overlay val="0"/>
          <c:txPr>
            <a:bodyPr rot="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143175847"/>
        <c:crosses val="autoZero"/>
        <c:crossBetween val="midCat"/>
        <c:majorUnit val="1000"/>
        <c:minorUnit val="500"/>
      </c:valAx>
      <c:valAx>
        <c:axId val="143175847"/>
        <c:scaling>
          <c:orientation val="minMax"/>
        </c:scaling>
        <c:delete val="0"/>
        <c:axPos val="l"/>
        <c:majorGridlines/>
        <c:minorGridlines/>
        <c:title>
          <c:layout/>
          <c:overlay val="0"/>
          <c:txPr>
            <a:bodyPr rot="-540000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62428045"/>
        <c:crosses val="autoZero"/>
        <c:crossBetween val="midCat"/>
      </c:valAx>
    </c:plotArea>
    <c:legend>
      <c:legendPos val="r"/>
      <c:layout>
        <c:manualLayout>
          <c:xMode val="edge"/>
          <c:yMode val="edge"/>
          <c:x val="0.84275"/>
          <c:y val="0.42375"/>
          <c:w val="0.14125"/>
          <c:h val="0.118"/>
        </c:manualLayout>
      </c:layout>
      <c:overlay val="0"/>
      <c:txPr>
        <a:bodyPr rot="0" spcFirstLastPara="0" vertOverflow="ellipsis" vert="horz" wrap="square" anchor="ctr" anchorCtr="1"/>
        <a:lstStyle/>
        <a:p>
          <a:pPr>
            <a:defRPr lang="zh-CN" sz="920"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c8014841-6714-4470-9f1f-ad79b7c84520}"/>
      </c:ext>
    </c:extLst>
  </c:chart>
  <c:txPr>
    <a:bodyPr rot="0" wrap="square" anchor="ctr" anchorCtr="1"/>
    <a:lstStyle/>
    <a:p>
      <a:pPr>
        <a:defRPr lang="zh-CN" sz="1000" b="0"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563480741797"/>
          <c:y val="0.049618320610687"/>
          <c:w val="0.687589158345221"/>
          <c:h val="0.751908396946565"/>
        </c:manualLayout>
      </c:layout>
      <c:scatterChart>
        <c:scatterStyle val="lineMarker"/>
        <c:varyColors val="0"/>
        <c:ser>
          <c:idx val="0"/>
          <c:order val="0"/>
          <c:tx>
            <c:strRef>
              <c:f>"Forks"</c:f>
              <c:strCache>
                <c:ptCount val="1"/>
                <c:pt idx="0">
                  <c:v>Forks</c:v>
                </c:pt>
              </c:strCache>
            </c:strRef>
          </c:tx>
          <c:dLbls>
            <c:delete val="1"/>
          </c:dLbls>
          <c:xVal>
            <c:numRef>
              <c:f>[1]CPCD20!$B$19:$B$23</c:f>
              <c:numCache>
                <c:formatCode>General</c:formatCode>
                <c:ptCount val="5"/>
              </c:numCache>
            </c:numRef>
          </c:xVal>
          <c:yVal>
            <c:numRef>
              <c:f>[1]CPCD20!$I$19:$I$23</c:f>
              <c:numCache>
                <c:formatCode>General</c:formatCode>
                <c:ptCount val="5"/>
              </c:numCache>
            </c:numRef>
          </c:yVal>
          <c:smooth val="0"/>
        </c:ser>
        <c:ser>
          <c:idx val="1"/>
          <c:order val="1"/>
          <c:tx>
            <c:strRef>
              <c:f>"side shifter"</c:f>
              <c:strCache>
                <c:ptCount val="1"/>
                <c:pt idx="0">
                  <c:v>side shifter</c:v>
                </c:pt>
              </c:strCache>
            </c:strRef>
          </c:tx>
          <c:dLbls>
            <c:delete val="1"/>
          </c:dLbls>
          <c:xVal>
            <c:numRef>
              <c:f>[1]CPCD20!$B$19:$B$23</c:f>
              <c:numCache>
                <c:formatCode>General</c:formatCode>
                <c:ptCount val="5"/>
              </c:numCache>
            </c:numRef>
          </c:xVal>
          <c:yVal>
            <c:numRef>
              <c:f>[1]CPCD20!$K$19:$K$23</c:f>
              <c:numCache>
                <c:formatCode>General</c:formatCode>
                <c:ptCount val="5"/>
              </c:numCache>
            </c:numRef>
          </c:yVal>
          <c:smooth val="0"/>
        </c:ser>
        <c:dLbls>
          <c:showLegendKey val="0"/>
          <c:showVal val="0"/>
          <c:showCatName val="0"/>
          <c:showSerName val="0"/>
          <c:showPercent val="0"/>
          <c:showBubbleSize val="0"/>
        </c:dLbls>
        <c:axId val="944880970"/>
        <c:axId val="152436203"/>
      </c:scatterChart>
      <c:valAx>
        <c:axId val="944880970"/>
        <c:scaling>
          <c:orientation val="minMax"/>
          <c:max val="6500"/>
          <c:min val="3500"/>
        </c:scaling>
        <c:delete val="0"/>
        <c:axPos val="b"/>
        <c:majorGridlines/>
        <c:minorGridlines/>
        <c:title>
          <c:tx>
            <c:rich>
              <a:bodyPr rot="0" spcFirstLastPara="0" vertOverflow="ellipsis" vert="horz" wrap="square" anchor="ctr" anchorCtr="1"/>
              <a:lstStyle/>
              <a:p>
                <a:pPr defTabSz="914400">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r>
                  <a:t>MFH (mm)</a:t>
                </a:r>
                <a:endParaRPr sz="1000" b="1"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endParaRPr>
              </a:p>
            </c:rich>
          </c:tx>
          <c:layout/>
          <c:overlay val="0"/>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152436203"/>
        <c:crosses val="autoZero"/>
        <c:crossBetween val="midCat"/>
        <c:majorUnit val="1000"/>
        <c:minorUnit val="500"/>
      </c:valAx>
      <c:valAx>
        <c:axId val="152436203"/>
        <c:scaling>
          <c:orientation val="minMax"/>
        </c:scaling>
        <c:delete val="0"/>
        <c:axPos val="l"/>
        <c:majorGridlines/>
        <c:minorGridlines/>
        <c:title>
          <c:tx>
            <c:rich>
              <a:bodyPr rot="-5400000" spcFirstLastPara="0" vertOverflow="ellipsis" vert="horz" wrap="square" anchor="ctr" anchorCtr="1"/>
              <a:lstStyle/>
              <a:p>
                <a:pPr defTabSz="914400">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r>
                  <a:t>Capacity (kg)</a:t>
                </a:r>
                <a:endParaRPr sz="1000" b="1"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endParaRPr>
              </a:p>
            </c:rich>
          </c:tx>
          <c:layout/>
          <c:overlay val="0"/>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944880970"/>
        <c:crosses val="autoZero"/>
        <c:crossBetween val="midCat"/>
      </c:valAx>
    </c:plotArea>
    <c:legend>
      <c:legendPos val="r"/>
      <c:layout>
        <c:manualLayout>
          <c:xMode val="edge"/>
          <c:yMode val="edge"/>
          <c:x val="0.844"/>
          <c:y val="0.423"/>
          <c:w val="0.1415"/>
          <c:h val="0.1255"/>
        </c:manualLayout>
      </c:layout>
      <c:overlay val="0"/>
      <c:txPr>
        <a:bodyPr rot="0" spcFirstLastPara="0" vertOverflow="ellipsis" vert="horz" wrap="square" anchor="ctr" anchorCtr="1"/>
        <a:lstStyle/>
        <a:p>
          <a:pPr>
            <a:defRPr lang="zh-CN" sz="920"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97a22200-337c-4d69-b052-cb5b704becf9}"/>
      </c:ext>
    </c:extLst>
  </c:chart>
  <c:txPr>
    <a:bodyPr rot="0" wrap="square" anchor="ctr" anchorCtr="1"/>
    <a:lstStyle/>
    <a:p>
      <a:pPr>
        <a:defRPr lang="zh-CN" sz="1000" b="0"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88603988604"/>
          <c:y val="0.0505836575875486"/>
          <c:w val="0.686609686609687"/>
          <c:h val="0.747081712062257"/>
        </c:manualLayout>
      </c:layout>
      <c:scatterChart>
        <c:scatterStyle val="lineMarker"/>
        <c:varyColors val="0"/>
        <c:ser>
          <c:idx val="0"/>
          <c:order val="0"/>
          <c:tx>
            <c:strRef>
              <c:f>"Forks"</c:f>
              <c:strCache>
                <c:ptCount val="1"/>
                <c:pt idx="0">
                  <c:v>Forks</c:v>
                </c:pt>
              </c:strCache>
            </c:strRef>
          </c:tx>
          <c:dLbls>
            <c:delete val="1"/>
          </c:dLbls>
          <c:xVal>
            <c:numRef>
              <c:f>[1]CPCD20!$B$7:$B$14</c:f>
              <c:numCache>
                <c:formatCode>General</c:formatCode>
                <c:ptCount val="8"/>
              </c:numCache>
            </c:numRef>
          </c:xVal>
          <c:yVal>
            <c:numRef>
              <c:f>[1]CPCD20!$I$7:$I$14</c:f>
              <c:numCache>
                <c:formatCode>General</c:formatCode>
                <c:ptCount val="8"/>
              </c:numCache>
            </c:numRef>
          </c:yVal>
          <c:smooth val="0"/>
        </c:ser>
        <c:ser>
          <c:idx val="1"/>
          <c:order val="1"/>
          <c:tx>
            <c:strRef>
              <c:f>"side shifter"</c:f>
              <c:strCache>
                <c:ptCount val="1"/>
                <c:pt idx="0">
                  <c:v>side shifter</c:v>
                </c:pt>
              </c:strCache>
            </c:strRef>
          </c:tx>
          <c:dLbls>
            <c:delete val="1"/>
          </c:dLbls>
          <c:xVal>
            <c:numRef>
              <c:f>[1]CPCD20!$B$7:$B$14</c:f>
              <c:numCache>
                <c:formatCode>General</c:formatCode>
                <c:ptCount val="8"/>
              </c:numCache>
            </c:numRef>
          </c:xVal>
          <c:yVal>
            <c:numRef>
              <c:f>[1]CPCD20!$K$7:$K$14</c:f>
              <c:numCache>
                <c:formatCode>General</c:formatCode>
                <c:ptCount val="8"/>
              </c:numCache>
            </c:numRef>
          </c:yVal>
          <c:smooth val="0"/>
        </c:ser>
        <c:dLbls>
          <c:showLegendKey val="0"/>
          <c:showVal val="0"/>
          <c:showCatName val="0"/>
          <c:showSerName val="0"/>
          <c:showPercent val="0"/>
          <c:showBubbleSize val="0"/>
        </c:dLbls>
        <c:axId val="435296455"/>
        <c:axId val="763527406"/>
      </c:scatterChart>
      <c:valAx>
        <c:axId val="435296455"/>
        <c:scaling>
          <c:orientation val="minMax"/>
          <c:max val="6500"/>
          <c:min val="2000"/>
        </c:scaling>
        <c:delete val="0"/>
        <c:axPos val="b"/>
        <c:majorGridlines/>
        <c:minorGridlines/>
        <c:title>
          <c:layout/>
          <c:overlay val="0"/>
          <c:txPr>
            <a:bodyPr rot="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763527406"/>
        <c:crosses val="autoZero"/>
        <c:crossBetween val="midCat"/>
        <c:majorUnit val="1000"/>
        <c:minorUnit val="500"/>
      </c:valAx>
      <c:valAx>
        <c:axId val="763527406"/>
        <c:scaling>
          <c:orientation val="minMax"/>
        </c:scaling>
        <c:delete val="0"/>
        <c:axPos val="l"/>
        <c:majorGridlines/>
        <c:minorGridlines/>
        <c:title>
          <c:layout/>
          <c:overlay val="0"/>
          <c:txPr>
            <a:bodyPr rot="-540000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435296455"/>
        <c:crosses val="autoZero"/>
        <c:crossBetween val="midCat"/>
      </c:valAx>
    </c:plotArea>
    <c:legend>
      <c:legendPos val="r"/>
      <c:layout>
        <c:manualLayout>
          <c:xMode val="edge"/>
          <c:yMode val="edge"/>
          <c:x val="0.84275"/>
          <c:y val="0.42375"/>
          <c:w val="0.14125"/>
          <c:h val="0.11825"/>
        </c:manualLayout>
      </c:layout>
      <c:overlay val="0"/>
      <c:txPr>
        <a:bodyPr rot="0" spcFirstLastPara="0" vertOverflow="ellipsis" vert="horz" wrap="square" anchor="ctr" anchorCtr="1"/>
        <a:lstStyle/>
        <a:p>
          <a:pPr>
            <a:defRPr lang="zh-CN" sz="920"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c26618db-82ec-4674-8945-3cdffe9648f8}"/>
      </c:ext>
    </c:extLst>
  </c:chart>
  <c:txPr>
    <a:bodyPr rot="0" wrap="square" anchor="ctr" anchorCtr="1"/>
    <a:lstStyle/>
    <a:p>
      <a:pPr>
        <a:defRPr lang="zh-CN" sz="1000" b="0"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88603988604"/>
          <c:y val="0.0505836575875486"/>
          <c:w val="0.686609686609687"/>
          <c:h val="0.747081712062257"/>
        </c:manualLayout>
      </c:layout>
      <c:scatterChart>
        <c:scatterStyle val="lineMarker"/>
        <c:varyColors val="0"/>
        <c:ser>
          <c:idx val="0"/>
          <c:order val="0"/>
          <c:tx>
            <c:strRef>
              <c:f>"Forks"</c:f>
              <c:strCache>
                <c:ptCount val="1"/>
                <c:pt idx="0">
                  <c:v>Forks</c:v>
                </c:pt>
              </c:strCache>
            </c:strRef>
          </c:tx>
          <c:dLbls>
            <c:delete val="1"/>
          </c:dLbls>
          <c:smooth val="0"/>
        </c:ser>
        <c:ser>
          <c:idx val="1"/>
          <c:order val="1"/>
          <c:tx>
            <c:strRef>
              <c:f>"side shifter"</c:f>
              <c:strCache>
                <c:ptCount val="1"/>
                <c:pt idx="0">
                  <c:v>side shifter</c:v>
                </c:pt>
              </c:strCache>
            </c:strRef>
          </c:tx>
          <c:dLbls>
            <c:delete val="1"/>
          </c:dLbls>
          <c:smooth val="0"/>
        </c:ser>
        <c:dLbls>
          <c:showLegendKey val="0"/>
          <c:showVal val="0"/>
          <c:showCatName val="0"/>
          <c:showSerName val="0"/>
          <c:showPercent val="0"/>
          <c:showBubbleSize val="0"/>
        </c:dLbls>
        <c:axId val="435296455"/>
        <c:axId val="763527406"/>
      </c:scatterChart>
      <c:valAx>
        <c:axId val="435296455"/>
        <c:scaling>
          <c:orientation val="minMax"/>
          <c:max val="6500"/>
          <c:min val="2000"/>
        </c:scaling>
        <c:delete val="0"/>
        <c:axPos val="b"/>
        <c:majorGridlines/>
        <c:minorGridlines/>
        <c:title>
          <c:layout/>
          <c:overlay val="0"/>
          <c:txPr>
            <a:bodyPr rot="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763527406"/>
        <c:crosses val="autoZero"/>
        <c:crossBetween val="midCat"/>
        <c:majorUnit val="1000"/>
        <c:minorUnit val="500"/>
      </c:valAx>
      <c:valAx>
        <c:axId val="763527406"/>
        <c:scaling>
          <c:orientation val="minMax"/>
        </c:scaling>
        <c:delete val="0"/>
        <c:axPos val="l"/>
        <c:majorGridlines/>
        <c:minorGridlines/>
        <c:title>
          <c:layout/>
          <c:overlay val="0"/>
          <c:txPr>
            <a:bodyPr rot="-5400000" spcFirstLastPara="0" vertOverflow="ellipsis" vert="horz" wrap="square" anchor="ctr" anchorCtr="1"/>
            <a:lstStyle/>
            <a:p>
              <a:pPr>
                <a:defRPr lang="zh-CN" sz="1000" b="1"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title>
        <c:numFmt formatCode="General" sourceLinked="1"/>
        <c:majorTickMark val="out"/>
        <c:minorTickMark val="none"/>
        <c:tickLblPos val="nextTo"/>
        <c:txPr>
          <a:bodyPr rot="0" spcFirstLastPara="0" vertOverflow="ellipsis" vert="horz" wrap="square" anchor="ctr" anchorCtr="1"/>
          <a:lstStyle/>
          <a:p>
            <a:pPr>
              <a:defRPr lang="zh-CN" sz="1000" b="0" i="0" u="none" strike="noStrike" kern="1200"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crossAx val="435296455"/>
        <c:crosses val="autoZero"/>
        <c:crossBetween val="midCat"/>
      </c:valAx>
    </c:plotArea>
    <c:legend>
      <c:legendPos val="r"/>
      <c:layout>
        <c:manualLayout>
          <c:xMode val="edge"/>
          <c:yMode val="edge"/>
          <c:x val="0.84275"/>
          <c:y val="0.42375"/>
          <c:w val="0.14125"/>
          <c:h val="0.11825"/>
        </c:manualLayout>
      </c:layout>
      <c:overlay val="0"/>
      <c:txPr>
        <a:bodyPr rot="0" spcFirstLastPara="0" vertOverflow="ellipsis" vert="horz" wrap="square" anchor="ctr" anchorCtr="1"/>
        <a:lstStyle/>
        <a:p>
          <a:pPr>
            <a:defRPr lang="zh-CN" sz="920" b="0" i="0" u="none" strike="noStrike" kern="1200" baseline="0">
              <a:solidFill>
                <a:srgbClr val="000000"/>
              </a:solidFill>
              <a:latin typeface="Calibri" panose="020F0502020204030204"/>
              <a:ea typeface="Calibri" panose="020F0502020204030204"/>
              <a:cs typeface="Calibri" panose="020F0502020204030204"/>
            </a:defRPr>
          </a:pPr>
        </a:p>
      </c:txPr>
    </c:legend>
    <c:plotVisOnly val="1"/>
    <c:dispBlanksAs val="gap"/>
    <c:showDLblsOverMax val="0"/>
    <c:extLst>
      <c:ext uri="{0b15fc19-7d7d-44ad-8c2d-2c3a37ce22c3}">
        <chartProps xmlns="https://web.wps.cn/et/2018/main" chartId="{17ac15fa-bece-42d5-be59-aa31242ff65e}"/>
      </c:ext>
    </c:extLst>
  </c:chart>
  <c:txPr>
    <a:bodyPr rot="0" wrap="square" anchor="ctr" anchorCtr="1"/>
    <a:lstStyle/>
    <a:p>
      <a:pPr>
        <a:defRPr lang="zh-CN" sz="1000" b="0" i="0" u="none" strike="noStrike" baseline="0">
          <a:solidFill>
            <a:srgbClr val="000000">
              <a:alpha val="100000"/>
            </a:srgbClr>
          </a:solidFill>
          <a:latin typeface="Calibri" panose="020F0502020204030204" pitchFamily="2" charset="0"/>
          <a:ea typeface="Calibri" panose="020F0502020204030204" pitchFamily="2" charset="0"/>
          <a:cs typeface="Calibri" panose="020F0502020204030204" pitchFamily="2" charset="0"/>
        </a:defRPr>
      </a:pPr>
    </a:p>
  </c:txPr>
  <c:externalData r:id="rId1">
    <c:autoUpdate val="0"/>
  </c:externalData>
</c:chartSpace>
</file>

<file path=xl/drawings/_rels/drawing1.xml.rels><?xml version="1.0" encoding="UTF-8" standalone="yes"?>
<Relationships xmlns="http://schemas.openxmlformats.org/package/2006/relationships"><Relationship Id="rId5" Type="http://schemas.openxmlformats.org/officeDocument/2006/relationships/image" Target="../media/image1.jpeg"/><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24765</xdr:colOff>
      <xdr:row>0</xdr:row>
      <xdr:rowOff>47625</xdr:rowOff>
    </xdr:from>
    <xdr:to>
      <xdr:col>3</xdr:col>
      <xdr:colOff>217805</xdr:colOff>
      <xdr:row>0</xdr:row>
      <xdr:rowOff>438785</xdr:rowOff>
    </xdr:to>
    <xdr:pic>
      <xdr:nvPicPr>
        <xdr:cNvPr id="2" name="Picture 1" descr="LG logo 40.jpg"/>
        <xdr:cNvPicPr>
          <a:picLocks noChangeAspect="1"/>
        </xdr:cNvPicPr>
      </xdr:nvPicPr>
      <xdr:blipFill>
        <a:blip r:embed="rId5"/>
        <a:stretch>
          <a:fillRect/>
        </a:stretch>
      </xdr:blipFill>
      <xdr:spPr>
        <a:xfrm>
          <a:off x="24765" y="47625"/>
          <a:ext cx="1848485" cy="391160"/>
        </a:xfrm>
        <a:prstGeom prst="rect">
          <a:avLst/>
        </a:prstGeom>
        <a:noFill/>
        <a:ln w="9525">
          <a:noFill/>
        </a:ln>
      </xdr:spPr>
    </xdr:pic>
    <xdr:clientData/>
  </xdr:twoCellAnchor>
  <xdr:twoCellAnchor editAs="oneCell">
    <xdr:from>
      <xdr:col>0</xdr:col>
      <xdr:colOff>24765</xdr:colOff>
      <xdr:row>30</xdr:row>
      <xdr:rowOff>46990</xdr:rowOff>
    </xdr:from>
    <xdr:to>
      <xdr:col>3</xdr:col>
      <xdr:colOff>217805</xdr:colOff>
      <xdr:row>31</xdr:row>
      <xdr:rowOff>10795</xdr:rowOff>
    </xdr:to>
    <xdr:pic>
      <xdr:nvPicPr>
        <xdr:cNvPr id="5" name="Picture 1" descr="LG logo 40.jpg"/>
        <xdr:cNvPicPr>
          <a:picLocks noChangeAspect="1"/>
        </xdr:cNvPicPr>
      </xdr:nvPicPr>
      <xdr:blipFill>
        <a:blip r:embed="rId5"/>
        <a:stretch>
          <a:fillRect/>
        </a:stretch>
      </xdr:blipFill>
      <xdr:spPr>
        <a:xfrm>
          <a:off x="24765" y="8407400"/>
          <a:ext cx="1848485" cy="375285"/>
        </a:xfrm>
        <a:prstGeom prst="rect">
          <a:avLst/>
        </a:prstGeom>
        <a:noFill/>
        <a:ln w="9525">
          <a:noFill/>
        </a:ln>
      </xdr:spPr>
    </xdr:pic>
    <xdr:clientData/>
  </xdr:twoCellAnchor>
  <xdr:twoCellAnchor editAs="oneCell">
    <xdr:from>
      <xdr:col>0</xdr:col>
      <xdr:colOff>24765</xdr:colOff>
      <xdr:row>0</xdr:row>
      <xdr:rowOff>47625</xdr:rowOff>
    </xdr:from>
    <xdr:to>
      <xdr:col>3</xdr:col>
      <xdr:colOff>217805</xdr:colOff>
      <xdr:row>0</xdr:row>
      <xdr:rowOff>438785</xdr:rowOff>
    </xdr:to>
    <xdr:pic>
      <xdr:nvPicPr>
        <xdr:cNvPr id="3" name="Picture 1" descr="LG logo 40.jpg"/>
        <xdr:cNvPicPr>
          <a:picLocks noChangeAspect="1"/>
        </xdr:cNvPicPr>
      </xdr:nvPicPr>
      <xdr:blipFill>
        <a:blip r:embed="rId5"/>
        <a:stretch>
          <a:fillRect/>
        </a:stretch>
      </xdr:blipFill>
      <xdr:spPr>
        <a:xfrm>
          <a:off x="24765" y="47625"/>
          <a:ext cx="1848485" cy="391160"/>
        </a:xfrm>
        <a:prstGeom prst="rect">
          <a:avLst/>
        </a:prstGeom>
        <a:noFill/>
        <a:ln w="9525">
          <a:noFill/>
        </a:ln>
      </xdr:spPr>
    </xdr:pic>
    <xdr:clientData/>
  </xdr:twoCellAnchor>
  <xdr:twoCellAnchor>
    <xdr:from>
      <xdr:col>15</xdr:col>
      <xdr:colOff>609600</xdr:colOff>
      <xdr:row>15</xdr:row>
      <xdr:rowOff>36830</xdr:rowOff>
    </xdr:from>
    <xdr:to>
      <xdr:col>22</xdr:col>
      <xdr:colOff>532130</xdr:colOff>
      <xdr:row>27</xdr:row>
      <xdr:rowOff>52070</xdr:rowOff>
    </xdr:to>
    <xdr:graphicFrame>
      <xdr:nvGraphicFramePr>
        <xdr:cNvPr id="4" name="Chart 2"/>
        <xdr:cNvGraphicFramePr/>
      </xdr:nvGraphicFramePr>
      <xdr:xfrm>
        <a:off x="9191625" y="4464050"/>
        <a:ext cx="3820160" cy="339979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498475</xdr:colOff>
      <xdr:row>3</xdr:row>
      <xdr:rowOff>235585</xdr:rowOff>
    </xdr:from>
    <xdr:to>
      <xdr:col>22</xdr:col>
      <xdr:colOff>430530</xdr:colOff>
      <xdr:row>14</xdr:row>
      <xdr:rowOff>18415</xdr:rowOff>
    </xdr:to>
    <xdr:graphicFrame>
      <xdr:nvGraphicFramePr>
        <xdr:cNvPr id="6" name="Chart 3"/>
        <xdr:cNvGraphicFramePr/>
      </xdr:nvGraphicFramePr>
      <xdr:xfrm>
        <a:off x="9142095" y="1770380"/>
        <a:ext cx="3768090" cy="235839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24765</xdr:colOff>
      <xdr:row>30</xdr:row>
      <xdr:rowOff>46990</xdr:rowOff>
    </xdr:from>
    <xdr:to>
      <xdr:col>3</xdr:col>
      <xdr:colOff>217805</xdr:colOff>
      <xdr:row>31</xdr:row>
      <xdr:rowOff>10795</xdr:rowOff>
    </xdr:to>
    <xdr:pic>
      <xdr:nvPicPr>
        <xdr:cNvPr id="7" name="Picture 1" descr="LG logo 40.jpg"/>
        <xdr:cNvPicPr>
          <a:picLocks noChangeAspect="1"/>
        </xdr:cNvPicPr>
      </xdr:nvPicPr>
      <xdr:blipFill>
        <a:blip r:embed="rId5"/>
        <a:stretch>
          <a:fillRect/>
        </a:stretch>
      </xdr:blipFill>
      <xdr:spPr>
        <a:xfrm>
          <a:off x="24765" y="8407400"/>
          <a:ext cx="1848485" cy="375285"/>
        </a:xfrm>
        <a:prstGeom prst="rect">
          <a:avLst/>
        </a:prstGeom>
        <a:noFill/>
        <a:ln w="9525">
          <a:noFill/>
        </a:ln>
      </xdr:spPr>
    </xdr:pic>
    <xdr:clientData/>
  </xdr:twoCellAnchor>
  <xdr:twoCellAnchor>
    <xdr:from>
      <xdr:col>16</xdr:col>
      <xdr:colOff>105410</xdr:colOff>
      <xdr:row>45</xdr:row>
      <xdr:rowOff>11430</xdr:rowOff>
    </xdr:from>
    <xdr:to>
      <xdr:col>25</xdr:col>
      <xdr:colOff>27940</xdr:colOff>
      <xdr:row>57</xdr:row>
      <xdr:rowOff>26035</xdr:rowOff>
    </xdr:to>
    <xdr:graphicFrame>
      <xdr:nvGraphicFramePr>
        <xdr:cNvPr id="8" name="Chart 2"/>
        <xdr:cNvGraphicFramePr/>
      </xdr:nvGraphicFramePr>
      <xdr:xfrm>
        <a:off x="9297035" y="13065125"/>
        <a:ext cx="4854575" cy="332422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4445</xdr:colOff>
      <xdr:row>33</xdr:row>
      <xdr:rowOff>20955</xdr:rowOff>
    </xdr:from>
    <xdr:to>
      <xdr:col>24</xdr:col>
      <xdr:colOff>545465</xdr:colOff>
      <xdr:row>42</xdr:row>
      <xdr:rowOff>15875</xdr:rowOff>
    </xdr:to>
    <xdr:graphicFrame>
      <xdr:nvGraphicFramePr>
        <xdr:cNvPr id="9" name="Chart 3"/>
        <xdr:cNvGraphicFramePr/>
      </xdr:nvGraphicFramePr>
      <xdr:xfrm>
        <a:off x="9196070" y="9902825"/>
        <a:ext cx="4925060" cy="24536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0</xdr:rowOff>
    </xdr:from>
    <xdr:to>
      <xdr:col>2</xdr:col>
      <xdr:colOff>219710</xdr:colOff>
      <xdr:row>0</xdr:row>
      <xdr:rowOff>361315</xdr:rowOff>
    </xdr:to>
    <xdr:pic>
      <xdr:nvPicPr>
        <xdr:cNvPr id="2" name="Picture 1" descr="LG logo 40.jpg"/>
        <xdr:cNvPicPr>
          <a:picLocks noChangeAspect="1"/>
        </xdr:cNvPicPr>
      </xdr:nvPicPr>
      <xdr:blipFill>
        <a:blip r:embed="rId1"/>
        <a:stretch>
          <a:fillRect/>
        </a:stretch>
      </xdr:blipFill>
      <xdr:spPr>
        <a:xfrm>
          <a:off x="635" y="0"/>
          <a:ext cx="1981200" cy="361315"/>
        </a:xfrm>
        <a:prstGeom prst="rect">
          <a:avLst/>
        </a:prstGeom>
        <a:noFill/>
        <a:ln w="9525">
          <a:noFill/>
        </a:ln>
      </xdr:spPr>
    </xdr:pic>
    <xdr:clientData/>
  </xdr:twoCellAnchor>
  <xdr:twoCellAnchor editAs="oneCell">
    <xdr:from>
      <xdr:col>0</xdr:col>
      <xdr:colOff>57150</xdr:colOff>
      <xdr:row>27</xdr:row>
      <xdr:rowOff>0</xdr:rowOff>
    </xdr:from>
    <xdr:to>
      <xdr:col>2</xdr:col>
      <xdr:colOff>276225</xdr:colOff>
      <xdr:row>28</xdr:row>
      <xdr:rowOff>163195</xdr:rowOff>
    </xdr:to>
    <xdr:pic>
      <xdr:nvPicPr>
        <xdr:cNvPr id="3" name="Picture 1" descr="LG logo 40.jpg"/>
        <xdr:cNvPicPr>
          <a:picLocks noChangeAspect="1"/>
        </xdr:cNvPicPr>
      </xdr:nvPicPr>
      <xdr:blipFill>
        <a:blip r:embed="rId1"/>
        <a:stretch>
          <a:fillRect/>
        </a:stretch>
      </xdr:blipFill>
      <xdr:spPr>
        <a:xfrm>
          <a:off x="57150" y="6852920"/>
          <a:ext cx="1981200" cy="361315"/>
        </a:xfrm>
        <a:prstGeom prst="rect">
          <a:avLst/>
        </a:prstGeom>
        <a:noFill/>
        <a:ln w="9525">
          <a:noFill/>
        </a:ln>
      </xdr:spPr>
    </xdr:pic>
    <xdr:clientData/>
  </xdr:twoCellAnchor>
  <xdr:twoCellAnchor editAs="oneCell">
    <xdr:from>
      <xdr:col>0</xdr:col>
      <xdr:colOff>635</xdr:colOff>
      <xdr:row>0</xdr:row>
      <xdr:rowOff>38735</xdr:rowOff>
    </xdr:from>
    <xdr:to>
      <xdr:col>2</xdr:col>
      <xdr:colOff>219710</xdr:colOff>
      <xdr:row>0</xdr:row>
      <xdr:rowOff>400050</xdr:rowOff>
    </xdr:to>
    <xdr:pic>
      <xdr:nvPicPr>
        <xdr:cNvPr id="4" name="Picture 1" descr="LG logo 40.jpg"/>
        <xdr:cNvPicPr>
          <a:picLocks noChangeAspect="1"/>
        </xdr:cNvPicPr>
      </xdr:nvPicPr>
      <xdr:blipFill>
        <a:blip r:embed="rId1"/>
        <a:stretch>
          <a:fillRect/>
        </a:stretch>
      </xdr:blipFill>
      <xdr:spPr>
        <a:xfrm>
          <a:off x="635" y="38735"/>
          <a:ext cx="1981200" cy="361315"/>
        </a:xfrm>
        <a:prstGeom prst="rect">
          <a:avLst/>
        </a:prstGeom>
        <a:noFill/>
        <a:ln w="9525">
          <a:noFill/>
        </a:ln>
      </xdr:spPr>
    </xdr:pic>
    <xdr:clientData/>
  </xdr:twoCellAnchor>
  <xdr:twoCellAnchor editAs="oneCell">
    <xdr:from>
      <xdr:col>0</xdr:col>
      <xdr:colOff>57150</xdr:colOff>
      <xdr:row>28</xdr:row>
      <xdr:rowOff>1270</xdr:rowOff>
    </xdr:from>
    <xdr:to>
      <xdr:col>2</xdr:col>
      <xdr:colOff>276225</xdr:colOff>
      <xdr:row>28</xdr:row>
      <xdr:rowOff>362585</xdr:rowOff>
    </xdr:to>
    <xdr:pic>
      <xdr:nvPicPr>
        <xdr:cNvPr id="5" name="Picture 1" descr="LG logo 40.jpg"/>
        <xdr:cNvPicPr>
          <a:picLocks noChangeAspect="1"/>
        </xdr:cNvPicPr>
      </xdr:nvPicPr>
      <xdr:blipFill>
        <a:blip r:embed="rId1"/>
        <a:stretch>
          <a:fillRect/>
        </a:stretch>
      </xdr:blipFill>
      <xdr:spPr>
        <a:xfrm>
          <a:off x="57150" y="7052310"/>
          <a:ext cx="1981200" cy="361315"/>
        </a:xfrm>
        <a:prstGeom prst="rect">
          <a:avLst/>
        </a:prstGeom>
        <a:noFill/>
        <a:ln w="9525">
          <a:noFill/>
        </a:ln>
      </xdr:spPr>
    </xdr:pic>
    <xdr:clientData/>
  </xdr:twoCellAnchor>
  <xdr:twoCellAnchor editAs="oneCell">
    <xdr:from>
      <xdr:col>20</xdr:col>
      <xdr:colOff>32385</xdr:colOff>
      <xdr:row>27</xdr:row>
      <xdr:rowOff>64135</xdr:rowOff>
    </xdr:from>
    <xdr:to>
      <xdr:col>28</xdr:col>
      <xdr:colOff>546735</xdr:colOff>
      <xdr:row>46</xdr:row>
      <xdr:rowOff>200660</xdr:rowOff>
    </xdr:to>
    <xdr:pic>
      <xdr:nvPicPr>
        <xdr:cNvPr id="6" name="图片 5"/>
        <xdr:cNvPicPr>
          <a:picLocks noChangeAspect="1"/>
        </xdr:cNvPicPr>
      </xdr:nvPicPr>
      <xdr:blipFill>
        <a:blip r:embed="rId2"/>
        <a:stretch>
          <a:fillRect/>
        </a:stretch>
      </xdr:blipFill>
      <xdr:spPr>
        <a:xfrm>
          <a:off x="14634210" y="6917055"/>
          <a:ext cx="6000750" cy="4382135"/>
        </a:xfrm>
        <a:prstGeom prst="rect">
          <a:avLst/>
        </a:prstGeom>
        <a:noFill/>
        <a:ln w="9525">
          <a:noFill/>
        </a:ln>
      </xdr:spPr>
    </xdr:pic>
    <xdr:clientData/>
  </xdr:twoCellAnchor>
  <xdr:twoCellAnchor editAs="oneCell">
    <xdr:from>
      <xdr:col>20</xdr:col>
      <xdr:colOff>383540</xdr:colOff>
      <xdr:row>0</xdr:row>
      <xdr:rowOff>0</xdr:rowOff>
    </xdr:from>
    <xdr:to>
      <xdr:col>28</xdr:col>
      <xdr:colOff>86995</xdr:colOff>
      <xdr:row>14</xdr:row>
      <xdr:rowOff>180975</xdr:rowOff>
    </xdr:to>
    <xdr:pic>
      <xdr:nvPicPr>
        <xdr:cNvPr id="7" name="图片 6"/>
        <xdr:cNvPicPr>
          <a:picLocks noChangeAspect="1"/>
        </xdr:cNvPicPr>
      </xdr:nvPicPr>
      <xdr:blipFill>
        <a:blip r:embed="rId3"/>
        <a:stretch>
          <a:fillRect/>
        </a:stretch>
      </xdr:blipFill>
      <xdr:spPr>
        <a:xfrm>
          <a:off x="14985365" y="0"/>
          <a:ext cx="5189855" cy="3670935"/>
        </a:xfrm>
        <a:prstGeom prst="rect">
          <a:avLst/>
        </a:prstGeom>
        <a:noFill/>
        <a:ln w="9525">
          <a:noFill/>
        </a:ln>
      </xdr:spPr>
    </xdr:pic>
    <xdr:clientData/>
  </xdr:twoCellAnchor>
  <xdr:twoCellAnchor editAs="oneCell">
    <xdr:from>
      <xdr:col>20</xdr:col>
      <xdr:colOff>381635</xdr:colOff>
      <xdr:row>0</xdr:row>
      <xdr:rowOff>69850</xdr:rowOff>
    </xdr:from>
    <xdr:to>
      <xdr:col>29</xdr:col>
      <xdr:colOff>487045</xdr:colOff>
      <xdr:row>18</xdr:row>
      <xdr:rowOff>201930</xdr:rowOff>
    </xdr:to>
    <xdr:pic>
      <xdr:nvPicPr>
        <xdr:cNvPr id="8" name="图片 7"/>
        <xdr:cNvPicPr>
          <a:picLocks noChangeAspect="1"/>
        </xdr:cNvPicPr>
      </xdr:nvPicPr>
      <xdr:blipFill>
        <a:blip r:embed="rId4"/>
        <a:stretch>
          <a:fillRect/>
        </a:stretch>
      </xdr:blipFill>
      <xdr:spPr>
        <a:xfrm>
          <a:off x="14983460" y="69850"/>
          <a:ext cx="6277610" cy="4621530"/>
        </a:xfrm>
        <a:prstGeom prst="rect">
          <a:avLst/>
        </a:prstGeom>
        <a:noFill/>
        <a:ln w="9525">
          <a:noFill/>
        </a:ln>
      </xdr:spPr>
    </xdr:pic>
    <xdr:clientData/>
  </xdr:twoCellAnchor>
  <xdr:twoCellAnchor editAs="oneCell">
    <xdr:from>
      <xdr:col>19</xdr:col>
      <xdr:colOff>642620</xdr:colOff>
      <xdr:row>33</xdr:row>
      <xdr:rowOff>131445</xdr:rowOff>
    </xdr:from>
    <xdr:to>
      <xdr:col>27</xdr:col>
      <xdr:colOff>442595</xdr:colOff>
      <xdr:row>49</xdr:row>
      <xdr:rowOff>149860</xdr:rowOff>
    </xdr:to>
    <xdr:pic>
      <xdr:nvPicPr>
        <xdr:cNvPr id="9" name="图片 8"/>
        <xdr:cNvPicPr>
          <a:picLocks noChangeAspect="1"/>
        </xdr:cNvPicPr>
      </xdr:nvPicPr>
      <xdr:blipFill>
        <a:blip r:embed="rId5"/>
        <a:stretch>
          <a:fillRect/>
        </a:stretch>
      </xdr:blipFill>
      <xdr:spPr>
        <a:xfrm>
          <a:off x="14558645" y="8401685"/>
          <a:ext cx="5286375" cy="373570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15240</xdr:rowOff>
    </xdr:from>
    <xdr:to>
      <xdr:col>3</xdr:col>
      <xdr:colOff>508000</xdr:colOff>
      <xdr:row>0</xdr:row>
      <xdr:rowOff>424180</xdr:rowOff>
    </xdr:to>
    <xdr:pic>
      <xdr:nvPicPr>
        <xdr:cNvPr id="2" name="Picture 1" descr="LG logo 40.jpg"/>
        <xdr:cNvPicPr>
          <a:picLocks noChangeAspect="1"/>
        </xdr:cNvPicPr>
      </xdr:nvPicPr>
      <xdr:blipFill>
        <a:blip r:embed="rId1"/>
        <a:stretch>
          <a:fillRect/>
        </a:stretch>
      </xdr:blipFill>
      <xdr:spPr>
        <a:xfrm>
          <a:off x="47625" y="15240"/>
          <a:ext cx="2340610" cy="408940"/>
        </a:xfrm>
        <a:prstGeom prst="rect">
          <a:avLst/>
        </a:prstGeom>
        <a:noFill/>
        <a:ln w="9525">
          <a:noFill/>
        </a:ln>
      </xdr:spPr>
    </xdr:pic>
    <xdr:clientData/>
  </xdr:twoCellAnchor>
  <xdr:twoCellAnchor editAs="oneCell">
    <xdr:from>
      <xdr:col>15</xdr:col>
      <xdr:colOff>47625</xdr:colOff>
      <xdr:row>0</xdr:row>
      <xdr:rowOff>15240</xdr:rowOff>
    </xdr:from>
    <xdr:to>
      <xdr:col>18</xdr:col>
      <xdr:colOff>508000</xdr:colOff>
      <xdr:row>0</xdr:row>
      <xdr:rowOff>424180</xdr:rowOff>
    </xdr:to>
    <xdr:pic>
      <xdr:nvPicPr>
        <xdr:cNvPr id="3" name="Picture 1" descr="LG logo 40.jpg"/>
        <xdr:cNvPicPr>
          <a:picLocks noChangeAspect="1"/>
        </xdr:cNvPicPr>
      </xdr:nvPicPr>
      <xdr:blipFill>
        <a:blip r:embed="rId1"/>
        <a:stretch>
          <a:fillRect/>
        </a:stretch>
      </xdr:blipFill>
      <xdr:spPr>
        <a:xfrm>
          <a:off x="9233535" y="15240"/>
          <a:ext cx="2340610" cy="408940"/>
        </a:xfrm>
        <a:prstGeom prst="rect">
          <a:avLst/>
        </a:prstGeom>
        <a:noFill/>
        <a:ln w="9525">
          <a:noFill/>
        </a:ln>
      </xdr:spPr>
    </xdr:pic>
    <xdr:clientData/>
  </xdr:twoCellAnchor>
  <xdr:twoCellAnchor editAs="oneCell">
    <xdr:from>
      <xdr:col>0</xdr:col>
      <xdr:colOff>47625</xdr:colOff>
      <xdr:row>27</xdr:row>
      <xdr:rowOff>0</xdr:rowOff>
    </xdr:from>
    <xdr:to>
      <xdr:col>3</xdr:col>
      <xdr:colOff>508000</xdr:colOff>
      <xdr:row>28</xdr:row>
      <xdr:rowOff>241300</xdr:rowOff>
    </xdr:to>
    <xdr:pic>
      <xdr:nvPicPr>
        <xdr:cNvPr id="4" name="Picture 1" descr="LG logo 40.jpg"/>
        <xdr:cNvPicPr>
          <a:picLocks noChangeAspect="1"/>
        </xdr:cNvPicPr>
      </xdr:nvPicPr>
      <xdr:blipFill>
        <a:blip r:embed="rId1"/>
        <a:stretch>
          <a:fillRect/>
        </a:stretch>
      </xdr:blipFill>
      <xdr:spPr>
        <a:xfrm>
          <a:off x="47625" y="6487160"/>
          <a:ext cx="2340610" cy="408940"/>
        </a:xfrm>
        <a:prstGeom prst="rect">
          <a:avLst/>
        </a:prstGeom>
        <a:noFill/>
        <a:ln w="9525">
          <a:noFill/>
        </a:ln>
      </xdr:spPr>
    </xdr:pic>
    <xdr:clientData/>
  </xdr:twoCellAnchor>
  <xdr:twoCellAnchor editAs="oneCell">
    <xdr:from>
      <xdr:col>15</xdr:col>
      <xdr:colOff>47625</xdr:colOff>
      <xdr:row>27</xdr:row>
      <xdr:rowOff>0</xdr:rowOff>
    </xdr:from>
    <xdr:to>
      <xdr:col>18</xdr:col>
      <xdr:colOff>508000</xdr:colOff>
      <xdr:row>28</xdr:row>
      <xdr:rowOff>241300</xdr:rowOff>
    </xdr:to>
    <xdr:pic>
      <xdr:nvPicPr>
        <xdr:cNvPr id="5" name="Picture 1" descr="LG logo 40.jpg"/>
        <xdr:cNvPicPr>
          <a:picLocks noChangeAspect="1"/>
        </xdr:cNvPicPr>
      </xdr:nvPicPr>
      <xdr:blipFill>
        <a:blip r:embed="rId1"/>
        <a:stretch>
          <a:fillRect/>
        </a:stretch>
      </xdr:blipFill>
      <xdr:spPr>
        <a:xfrm>
          <a:off x="9233535" y="6487160"/>
          <a:ext cx="2340610" cy="408940"/>
        </a:xfrm>
        <a:prstGeom prst="rect">
          <a:avLst/>
        </a:prstGeom>
        <a:noFill/>
        <a:ln w="9525">
          <a:noFill/>
        </a:ln>
      </xdr:spPr>
    </xdr:pic>
    <xdr:clientData/>
  </xdr:twoCellAnchor>
  <xdr:twoCellAnchor editAs="oneCell">
    <xdr:from>
      <xdr:col>0</xdr:col>
      <xdr:colOff>47625</xdr:colOff>
      <xdr:row>55</xdr:row>
      <xdr:rowOff>0</xdr:rowOff>
    </xdr:from>
    <xdr:to>
      <xdr:col>3</xdr:col>
      <xdr:colOff>508000</xdr:colOff>
      <xdr:row>56</xdr:row>
      <xdr:rowOff>241300</xdr:rowOff>
    </xdr:to>
    <xdr:pic>
      <xdr:nvPicPr>
        <xdr:cNvPr id="6" name="Picture 1" descr="LG logo 40.jpg"/>
        <xdr:cNvPicPr>
          <a:picLocks noChangeAspect="1"/>
        </xdr:cNvPicPr>
      </xdr:nvPicPr>
      <xdr:blipFill>
        <a:blip r:embed="rId1"/>
        <a:stretch>
          <a:fillRect/>
        </a:stretch>
      </xdr:blipFill>
      <xdr:spPr>
        <a:xfrm>
          <a:off x="47625" y="13268960"/>
          <a:ext cx="2340610" cy="408940"/>
        </a:xfrm>
        <a:prstGeom prst="rect">
          <a:avLst/>
        </a:prstGeom>
        <a:noFill/>
        <a:ln w="9525">
          <a:noFill/>
        </a:ln>
      </xdr:spPr>
    </xdr:pic>
    <xdr:clientData/>
  </xdr:twoCellAnchor>
  <xdr:twoCellAnchor editAs="oneCell">
    <xdr:from>
      <xdr:col>15</xdr:col>
      <xdr:colOff>47625</xdr:colOff>
      <xdr:row>55</xdr:row>
      <xdr:rowOff>0</xdr:rowOff>
    </xdr:from>
    <xdr:to>
      <xdr:col>18</xdr:col>
      <xdr:colOff>508000</xdr:colOff>
      <xdr:row>56</xdr:row>
      <xdr:rowOff>241300</xdr:rowOff>
    </xdr:to>
    <xdr:pic>
      <xdr:nvPicPr>
        <xdr:cNvPr id="7" name="Picture 1" descr="LG logo 40.jpg"/>
        <xdr:cNvPicPr>
          <a:picLocks noChangeAspect="1"/>
        </xdr:cNvPicPr>
      </xdr:nvPicPr>
      <xdr:blipFill>
        <a:blip r:embed="rId1"/>
        <a:stretch>
          <a:fillRect/>
        </a:stretch>
      </xdr:blipFill>
      <xdr:spPr>
        <a:xfrm>
          <a:off x="9233535" y="13268960"/>
          <a:ext cx="2340610" cy="408940"/>
        </a:xfrm>
        <a:prstGeom prst="rect">
          <a:avLst/>
        </a:prstGeom>
        <a:noFill/>
        <a:ln w="9525">
          <a:noFill/>
        </a:ln>
      </xdr:spPr>
    </xdr:pic>
    <xdr:clientData/>
  </xdr:twoCellAnchor>
  <xdr:twoCellAnchor editAs="oneCell">
    <xdr:from>
      <xdr:col>0</xdr:col>
      <xdr:colOff>47625</xdr:colOff>
      <xdr:row>83</xdr:row>
      <xdr:rowOff>0</xdr:rowOff>
    </xdr:from>
    <xdr:to>
      <xdr:col>3</xdr:col>
      <xdr:colOff>508000</xdr:colOff>
      <xdr:row>84</xdr:row>
      <xdr:rowOff>241300</xdr:rowOff>
    </xdr:to>
    <xdr:pic>
      <xdr:nvPicPr>
        <xdr:cNvPr id="8" name="Picture 1" descr="LG logo 40.jpg"/>
        <xdr:cNvPicPr>
          <a:picLocks noChangeAspect="1"/>
        </xdr:cNvPicPr>
      </xdr:nvPicPr>
      <xdr:blipFill>
        <a:blip r:embed="rId1"/>
        <a:stretch>
          <a:fillRect/>
        </a:stretch>
      </xdr:blipFill>
      <xdr:spPr>
        <a:xfrm>
          <a:off x="47625" y="19936460"/>
          <a:ext cx="2340610" cy="408940"/>
        </a:xfrm>
        <a:prstGeom prst="rect">
          <a:avLst/>
        </a:prstGeom>
        <a:noFill/>
        <a:ln w="9525">
          <a:noFill/>
        </a:ln>
      </xdr:spPr>
    </xdr:pic>
    <xdr:clientData/>
  </xdr:twoCellAnchor>
  <xdr:twoCellAnchor editAs="oneCell">
    <xdr:from>
      <xdr:col>15</xdr:col>
      <xdr:colOff>47625</xdr:colOff>
      <xdr:row>83</xdr:row>
      <xdr:rowOff>0</xdr:rowOff>
    </xdr:from>
    <xdr:to>
      <xdr:col>18</xdr:col>
      <xdr:colOff>508000</xdr:colOff>
      <xdr:row>84</xdr:row>
      <xdr:rowOff>241300</xdr:rowOff>
    </xdr:to>
    <xdr:pic>
      <xdr:nvPicPr>
        <xdr:cNvPr id="9" name="Picture 1" descr="LG logo 40.jpg"/>
        <xdr:cNvPicPr>
          <a:picLocks noChangeAspect="1"/>
        </xdr:cNvPicPr>
      </xdr:nvPicPr>
      <xdr:blipFill>
        <a:blip r:embed="rId1"/>
        <a:stretch>
          <a:fillRect/>
        </a:stretch>
      </xdr:blipFill>
      <xdr:spPr>
        <a:xfrm>
          <a:off x="9233535" y="19936460"/>
          <a:ext cx="2340610" cy="40894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xdr:row>
      <xdr:rowOff>38735</xdr:rowOff>
    </xdr:from>
    <xdr:to>
      <xdr:col>2</xdr:col>
      <xdr:colOff>219710</xdr:colOff>
      <xdr:row>1</xdr:row>
      <xdr:rowOff>400050</xdr:rowOff>
    </xdr:to>
    <xdr:pic>
      <xdr:nvPicPr>
        <xdr:cNvPr id="2" name="Picture 1" descr="LG logo 40.jpg"/>
        <xdr:cNvPicPr>
          <a:picLocks noChangeAspect="1"/>
        </xdr:cNvPicPr>
      </xdr:nvPicPr>
      <xdr:blipFill>
        <a:blip r:embed="rId1"/>
        <a:stretch>
          <a:fillRect/>
        </a:stretch>
      </xdr:blipFill>
      <xdr:spPr>
        <a:xfrm>
          <a:off x="635" y="236855"/>
          <a:ext cx="1981200" cy="361315"/>
        </a:xfrm>
        <a:prstGeom prst="rect">
          <a:avLst/>
        </a:prstGeom>
        <a:noFill/>
        <a:ln w="9525">
          <a:noFill/>
        </a:ln>
      </xdr:spPr>
    </xdr:pic>
    <xdr:clientData/>
  </xdr:twoCellAnchor>
  <xdr:twoCellAnchor editAs="oneCell">
    <xdr:from>
      <xdr:col>0</xdr:col>
      <xdr:colOff>57150</xdr:colOff>
      <xdr:row>27</xdr:row>
      <xdr:rowOff>10795</xdr:rowOff>
    </xdr:from>
    <xdr:to>
      <xdr:col>2</xdr:col>
      <xdr:colOff>276225</xdr:colOff>
      <xdr:row>27</xdr:row>
      <xdr:rowOff>372110</xdr:rowOff>
    </xdr:to>
    <xdr:pic>
      <xdr:nvPicPr>
        <xdr:cNvPr id="3" name="Picture 1" descr="LG logo 40.jpg"/>
        <xdr:cNvPicPr>
          <a:picLocks noChangeAspect="1"/>
        </xdr:cNvPicPr>
      </xdr:nvPicPr>
      <xdr:blipFill>
        <a:blip r:embed="rId1"/>
        <a:stretch>
          <a:fillRect/>
        </a:stretch>
      </xdr:blipFill>
      <xdr:spPr>
        <a:xfrm>
          <a:off x="57150" y="6198235"/>
          <a:ext cx="1981200" cy="36131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5715</xdr:rowOff>
    </xdr:from>
    <xdr:to>
      <xdr:col>3</xdr:col>
      <xdr:colOff>559435</xdr:colOff>
      <xdr:row>0</xdr:row>
      <xdr:rowOff>414655</xdr:rowOff>
    </xdr:to>
    <xdr:pic>
      <xdr:nvPicPr>
        <xdr:cNvPr id="2" name="Picture 1" descr="LG logo 40.jpg"/>
        <xdr:cNvPicPr>
          <a:picLocks noChangeAspect="1"/>
        </xdr:cNvPicPr>
      </xdr:nvPicPr>
      <xdr:blipFill>
        <a:blip r:embed="rId1"/>
        <a:stretch>
          <a:fillRect/>
        </a:stretch>
      </xdr:blipFill>
      <xdr:spPr>
        <a:xfrm>
          <a:off x="47625" y="5715"/>
          <a:ext cx="2340610" cy="408940"/>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5715</xdr:rowOff>
    </xdr:from>
    <xdr:to>
      <xdr:col>3</xdr:col>
      <xdr:colOff>559435</xdr:colOff>
      <xdr:row>0</xdr:row>
      <xdr:rowOff>414655</xdr:rowOff>
    </xdr:to>
    <xdr:pic>
      <xdr:nvPicPr>
        <xdr:cNvPr id="2" name="Picture 1" descr="LG logo 40.jpg"/>
        <xdr:cNvPicPr>
          <a:picLocks noChangeAspect="1"/>
        </xdr:cNvPicPr>
      </xdr:nvPicPr>
      <xdr:blipFill>
        <a:blip r:embed="rId1"/>
        <a:stretch>
          <a:fillRect/>
        </a:stretch>
      </xdr:blipFill>
      <xdr:spPr>
        <a:xfrm>
          <a:off x="47625" y="5715"/>
          <a:ext cx="2340610" cy="40894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5715</xdr:rowOff>
    </xdr:from>
    <xdr:to>
      <xdr:col>3</xdr:col>
      <xdr:colOff>559435</xdr:colOff>
      <xdr:row>0</xdr:row>
      <xdr:rowOff>414655</xdr:rowOff>
    </xdr:to>
    <xdr:pic>
      <xdr:nvPicPr>
        <xdr:cNvPr id="2" name="Picture 1" descr="LG logo 40.jpg"/>
        <xdr:cNvPicPr>
          <a:picLocks noChangeAspect="1"/>
        </xdr:cNvPicPr>
      </xdr:nvPicPr>
      <xdr:blipFill>
        <a:blip r:embed="rId1"/>
        <a:stretch>
          <a:fillRect/>
        </a:stretch>
      </xdr:blipFill>
      <xdr:spPr>
        <a:xfrm>
          <a:off x="47625" y="5715"/>
          <a:ext cx="2340610" cy="408940"/>
        </a:xfrm>
        <a:prstGeom prst="rect">
          <a:avLst/>
        </a:prstGeom>
        <a:noFill/>
        <a:ln w="9525">
          <a:noFill/>
        </a:ln>
      </xdr:spPr>
    </xdr:pic>
    <xdr:clientData/>
  </xdr:twoCellAnchor>
  <xdr:twoCellAnchor editAs="oneCell">
    <xdr:from>
      <xdr:col>0</xdr:col>
      <xdr:colOff>47625</xdr:colOff>
      <xdr:row>0</xdr:row>
      <xdr:rowOff>5715</xdr:rowOff>
    </xdr:from>
    <xdr:to>
      <xdr:col>3</xdr:col>
      <xdr:colOff>559435</xdr:colOff>
      <xdr:row>0</xdr:row>
      <xdr:rowOff>414655</xdr:rowOff>
    </xdr:to>
    <xdr:pic>
      <xdr:nvPicPr>
        <xdr:cNvPr id="3" name="Picture 1" descr="LG logo 40.jpg"/>
        <xdr:cNvPicPr>
          <a:picLocks noChangeAspect="1"/>
        </xdr:cNvPicPr>
      </xdr:nvPicPr>
      <xdr:blipFill>
        <a:blip r:embed="rId1"/>
        <a:stretch>
          <a:fillRect/>
        </a:stretch>
      </xdr:blipFill>
      <xdr:spPr>
        <a:xfrm>
          <a:off x="47625" y="5715"/>
          <a:ext cx="2340610" cy="408940"/>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609600</xdr:colOff>
      <xdr:row>1</xdr:row>
      <xdr:rowOff>163830</xdr:rowOff>
    </xdr:to>
    <xdr:pic>
      <xdr:nvPicPr>
        <xdr:cNvPr id="2" name="Picture 1" descr="LG logo 40.jpg"/>
        <xdr:cNvPicPr>
          <a:picLocks noChangeAspect="1"/>
        </xdr:cNvPicPr>
      </xdr:nvPicPr>
      <xdr:blipFill>
        <a:blip r:embed="rId1"/>
        <a:stretch>
          <a:fillRect/>
        </a:stretch>
      </xdr:blipFill>
      <xdr:spPr>
        <a:xfrm>
          <a:off x="0" y="0"/>
          <a:ext cx="1981200" cy="361950"/>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24765</xdr:colOff>
      <xdr:row>0</xdr:row>
      <xdr:rowOff>46990</xdr:rowOff>
    </xdr:from>
    <xdr:to>
      <xdr:col>3</xdr:col>
      <xdr:colOff>0</xdr:colOff>
      <xdr:row>1</xdr:row>
      <xdr:rowOff>10795</xdr:rowOff>
    </xdr:to>
    <xdr:pic>
      <xdr:nvPicPr>
        <xdr:cNvPr id="2" name="Picture 1" descr="LG logo 40.jpg"/>
        <xdr:cNvPicPr>
          <a:picLocks noChangeAspect="1"/>
        </xdr:cNvPicPr>
      </xdr:nvPicPr>
      <xdr:blipFill>
        <a:blip r:embed="rId2"/>
        <a:stretch>
          <a:fillRect/>
        </a:stretch>
      </xdr:blipFill>
      <xdr:spPr>
        <a:xfrm>
          <a:off x="24765" y="46990"/>
          <a:ext cx="1826895" cy="375285"/>
        </a:xfrm>
        <a:prstGeom prst="rect">
          <a:avLst/>
        </a:prstGeom>
        <a:noFill/>
        <a:ln w="9525">
          <a:noFill/>
        </a:ln>
      </xdr:spPr>
    </xdr:pic>
    <xdr:clientData/>
  </xdr:twoCellAnchor>
  <xdr:twoCellAnchor editAs="oneCell">
    <xdr:from>
      <xdr:col>0</xdr:col>
      <xdr:colOff>24765</xdr:colOff>
      <xdr:row>0</xdr:row>
      <xdr:rowOff>46990</xdr:rowOff>
    </xdr:from>
    <xdr:to>
      <xdr:col>3</xdr:col>
      <xdr:colOff>0</xdr:colOff>
      <xdr:row>1</xdr:row>
      <xdr:rowOff>10795</xdr:rowOff>
    </xdr:to>
    <xdr:pic>
      <xdr:nvPicPr>
        <xdr:cNvPr id="3" name="Picture 1" descr="LG logo 40.jpg"/>
        <xdr:cNvPicPr>
          <a:picLocks noChangeAspect="1"/>
        </xdr:cNvPicPr>
      </xdr:nvPicPr>
      <xdr:blipFill>
        <a:blip r:embed="rId2"/>
        <a:stretch>
          <a:fillRect/>
        </a:stretch>
      </xdr:blipFill>
      <xdr:spPr>
        <a:xfrm>
          <a:off x="24765" y="46990"/>
          <a:ext cx="1826895" cy="375285"/>
        </a:xfrm>
        <a:prstGeom prst="rect">
          <a:avLst/>
        </a:prstGeom>
        <a:noFill/>
        <a:ln w="9525">
          <a:noFill/>
        </a:ln>
      </xdr:spPr>
    </xdr:pic>
    <xdr:clientData/>
  </xdr:twoCellAnchor>
  <xdr:twoCellAnchor>
    <xdr:from>
      <xdr:col>16</xdr:col>
      <xdr:colOff>4445</xdr:colOff>
      <xdr:row>3</xdr:row>
      <xdr:rowOff>20955</xdr:rowOff>
    </xdr:from>
    <xdr:to>
      <xdr:col>24</xdr:col>
      <xdr:colOff>545465</xdr:colOff>
      <xdr:row>12</xdr:row>
      <xdr:rowOff>15875</xdr:rowOff>
    </xdr:to>
    <xdr:graphicFrame>
      <xdr:nvGraphicFramePr>
        <xdr:cNvPr id="4" name="Chart 3"/>
        <xdr:cNvGraphicFramePr/>
      </xdr:nvGraphicFramePr>
      <xdr:xfrm>
        <a:off x="9879965" y="1542415"/>
        <a:ext cx="5478780" cy="2453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14605</xdr:colOff>
      <xdr:row>0</xdr:row>
      <xdr:rowOff>361950</xdr:rowOff>
    </xdr:to>
    <xdr:pic>
      <xdr:nvPicPr>
        <xdr:cNvPr id="2"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3"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4"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5"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6"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14605</xdr:colOff>
      <xdr:row>0</xdr:row>
      <xdr:rowOff>361950</xdr:rowOff>
    </xdr:to>
    <xdr:pic>
      <xdr:nvPicPr>
        <xdr:cNvPr id="2"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3"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4"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5"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twoCellAnchor editAs="oneCell">
    <xdr:from>
      <xdr:col>0</xdr:col>
      <xdr:colOff>0</xdr:colOff>
      <xdr:row>0</xdr:row>
      <xdr:rowOff>0</xdr:rowOff>
    </xdr:from>
    <xdr:to>
      <xdr:col>3</xdr:col>
      <xdr:colOff>14605</xdr:colOff>
      <xdr:row>0</xdr:row>
      <xdr:rowOff>361950</xdr:rowOff>
    </xdr:to>
    <xdr:pic>
      <xdr:nvPicPr>
        <xdr:cNvPr id="6" name="Picture 1" descr="LG logo 40.jpg"/>
        <xdr:cNvPicPr>
          <a:picLocks noChangeAspect="1"/>
        </xdr:cNvPicPr>
      </xdr:nvPicPr>
      <xdr:blipFill>
        <a:blip r:embed="rId1"/>
        <a:stretch>
          <a:fillRect/>
        </a:stretch>
      </xdr:blipFill>
      <xdr:spPr>
        <a:xfrm>
          <a:off x="0" y="0"/>
          <a:ext cx="1843405" cy="3619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609600</xdr:colOff>
      <xdr:row>0</xdr:row>
      <xdr:rowOff>361950</xdr:rowOff>
    </xdr:to>
    <xdr:pic>
      <xdr:nvPicPr>
        <xdr:cNvPr id="2" name="Picture 1" descr="LG logo 40.jpg"/>
        <xdr:cNvPicPr>
          <a:picLocks noChangeAspect="1"/>
        </xdr:cNvPicPr>
      </xdr:nvPicPr>
      <xdr:blipFill>
        <a:blip r:embed="rId1"/>
        <a:stretch>
          <a:fillRect/>
        </a:stretch>
      </xdr:blipFill>
      <xdr:spPr>
        <a:xfrm>
          <a:off x="0" y="0"/>
          <a:ext cx="1844040" cy="361950"/>
        </a:xfrm>
        <a:prstGeom prst="rect">
          <a:avLst/>
        </a:prstGeom>
        <a:noFill/>
        <a:ln w="9525">
          <a:noFill/>
        </a:ln>
      </xdr:spPr>
    </xdr:pic>
    <xdr:clientData/>
  </xdr:twoCellAnchor>
  <xdr:twoCellAnchor editAs="oneCell">
    <xdr:from>
      <xdr:col>0</xdr:col>
      <xdr:colOff>0</xdr:colOff>
      <xdr:row>0</xdr:row>
      <xdr:rowOff>0</xdr:rowOff>
    </xdr:from>
    <xdr:to>
      <xdr:col>2</xdr:col>
      <xdr:colOff>609600</xdr:colOff>
      <xdr:row>0</xdr:row>
      <xdr:rowOff>361950</xdr:rowOff>
    </xdr:to>
    <xdr:pic>
      <xdr:nvPicPr>
        <xdr:cNvPr id="3" name="Picture 1" descr="LG logo 40.jpg"/>
        <xdr:cNvPicPr>
          <a:picLocks noChangeAspect="1"/>
        </xdr:cNvPicPr>
      </xdr:nvPicPr>
      <xdr:blipFill>
        <a:blip r:embed="rId1"/>
        <a:stretch>
          <a:fillRect/>
        </a:stretch>
      </xdr:blipFill>
      <xdr:spPr>
        <a:xfrm>
          <a:off x="0" y="0"/>
          <a:ext cx="1844040" cy="361950"/>
        </a:xfrm>
        <a:prstGeom prst="rect">
          <a:avLst/>
        </a:prstGeom>
        <a:noFill/>
        <a:ln w="9525">
          <a:noFill/>
        </a:ln>
      </xdr:spPr>
    </xdr:pic>
    <xdr:clientData/>
  </xdr:twoCellAnchor>
  <xdr:twoCellAnchor editAs="oneCell">
    <xdr:from>
      <xdr:col>0</xdr:col>
      <xdr:colOff>0</xdr:colOff>
      <xdr:row>0</xdr:row>
      <xdr:rowOff>0</xdr:rowOff>
    </xdr:from>
    <xdr:to>
      <xdr:col>2</xdr:col>
      <xdr:colOff>609600</xdr:colOff>
      <xdr:row>0</xdr:row>
      <xdr:rowOff>361950</xdr:rowOff>
    </xdr:to>
    <xdr:pic>
      <xdr:nvPicPr>
        <xdr:cNvPr id="4" name="Picture 1" descr="LG logo 40.jpg"/>
        <xdr:cNvPicPr>
          <a:picLocks noChangeAspect="1"/>
        </xdr:cNvPicPr>
      </xdr:nvPicPr>
      <xdr:blipFill>
        <a:blip r:embed="rId1"/>
        <a:stretch>
          <a:fillRect/>
        </a:stretch>
      </xdr:blipFill>
      <xdr:spPr>
        <a:xfrm>
          <a:off x="0" y="0"/>
          <a:ext cx="1844040" cy="361950"/>
        </a:xfrm>
        <a:prstGeom prst="rect">
          <a:avLst/>
        </a:prstGeom>
        <a:noFill/>
        <a:ln w="9525">
          <a:noFill/>
        </a:ln>
      </xdr:spPr>
    </xdr:pic>
    <xdr:clientData/>
  </xdr:twoCellAnchor>
  <xdr:twoCellAnchor editAs="oneCell">
    <xdr:from>
      <xdr:col>0</xdr:col>
      <xdr:colOff>0</xdr:colOff>
      <xdr:row>63</xdr:row>
      <xdr:rowOff>0</xdr:rowOff>
    </xdr:from>
    <xdr:to>
      <xdr:col>2</xdr:col>
      <xdr:colOff>609600</xdr:colOff>
      <xdr:row>63</xdr:row>
      <xdr:rowOff>361950</xdr:rowOff>
    </xdr:to>
    <xdr:pic>
      <xdr:nvPicPr>
        <xdr:cNvPr id="5" name="Picture 1" descr="LG logo 40.jpg"/>
        <xdr:cNvPicPr>
          <a:picLocks noChangeAspect="1"/>
        </xdr:cNvPicPr>
      </xdr:nvPicPr>
      <xdr:blipFill>
        <a:blip r:embed="rId1"/>
        <a:stretch>
          <a:fillRect/>
        </a:stretch>
      </xdr:blipFill>
      <xdr:spPr>
        <a:xfrm>
          <a:off x="0" y="13140690"/>
          <a:ext cx="1844040" cy="361950"/>
        </a:xfrm>
        <a:prstGeom prst="rect">
          <a:avLst/>
        </a:prstGeom>
        <a:noFill/>
        <a:ln w="9525">
          <a:noFill/>
        </a:ln>
      </xdr:spPr>
    </xdr:pic>
    <xdr:clientData/>
  </xdr:twoCellAnchor>
  <xdr:twoCellAnchor editAs="oneCell">
    <xdr:from>
      <xdr:col>0</xdr:col>
      <xdr:colOff>0</xdr:colOff>
      <xdr:row>32</xdr:row>
      <xdr:rowOff>0</xdr:rowOff>
    </xdr:from>
    <xdr:to>
      <xdr:col>2</xdr:col>
      <xdr:colOff>609600</xdr:colOff>
      <xdr:row>32</xdr:row>
      <xdr:rowOff>361950</xdr:rowOff>
    </xdr:to>
    <xdr:pic>
      <xdr:nvPicPr>
        <xdr:cNvPr id="6" name="Picture 1" descr="LG logo 40.jpg"/>
        <xdr:cNvPicPr>
          <a:picLocks noChangeAspect="1"/>
        </xdr:cNvPicPr>
      </xdr:nvPicPr>
      <xdr:blipFill>
        <a:blip r:embed="rId1"/>
        <a:stretch>
          <a:fillRect/>
        </a:stretch>
      </xdr:blipFill>
      <xdr:spPr>
        <a:xfrm>
          <a:off x="0" y="6477000"/>
          <a:ext cx="1844040" cy="3619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24765</xdr:colOff>
      <xdr:row>0</xdr:row>
      <xdr:rowOff>47625</xdr:rowOff>
    </xdr:from>
    <xdr:to>
      <xdr:col>3</xdr:col>
      <xdr:colOff>44450</xdr:colOff>
      <xdr:row>2</xdr:row>
      <xdr:rowOff>73025</xdr:rowOff>
    </xdr:to>
    <xdr:pic>
      <xdr:nvPicPr>
        <xdr:cNvPr id="2" name="Picture 1" descr="LG logo 40.jpg"/>
        <xdr:cNvPicPr>
          <a:picLocks noChangeAspect="1"/>
        </xdr:cNvPicPr>
      </xdr:nvPicPr>
      <xdr:blipFill>
        <a:blip r:embed="rId1"/>
        <a:stretch>
          <a:fillRect/>
        </a:stretch>
      </xdr:blipFill>
      <xdr:spPr>
        <a:xfrm>
          <a:off x="24765" y="47625"/>
          <a:ext cx="1848485" cy="391160"/>
        </a:xfrm>
        <a:prstGeom prst="rect">
          <a:avLst/>
        </a:prstGeom>
        <a:noFill/>
        <a:ln w="9525">
          <a:noFill/>
        </a:ln>
      </xdr:spPr>
    </xdr:pic>
    <xdr:clientData/>
  </xdr:twoCellAnchor>
  <xdr:twoCellAnchor editAs="oneCell">
    <xdr:from>
      <xdr:col>0</xdr:col>
      <xdr:colOff>41275</xdr:colOff>
      <xdr:row>22</xdr:row>
      <xdr:rowOff>163195</xdr:rowOff>
    </xdr:from>
    <xdr:to>
      <xdr:col>3</xdr:col>
      <xdr:colOff>60960</xdr:colOff>
      <xdr:row>23</xdr:row>
      <xdr:rowOff>379095</xdr:rowOff>
    </xdr:to>
    <xdr:pic>
      <xdr:nvPicPr>
        <xdr:cNvPr id="3" name="Picture 1" descr="LG logo 40.jpg"/>
        <xdr:cNvPicPr>
          <a:picLocks noChangeAspect="1"/>
        </xdr:cNvPicPr>
      </xdr:nvPicPr>
      <xdr:blipFill>
        <a:blip r:embed="rId1"/>
        <a:stretch>
          <a:fillRect/>
        </a:stretch>
      </xdr:blipFill>
      <xdr:spPr>
        <a:xfrm>
          <a:off x="41275" y="4571365"/>
          <a:ext cx="1848485" cy="39878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160655</xdr:colOff>
      <xdr:row>0</xdr:row>
      <xdr:rowOff>23495</xdr:rowOff>
    </xdr:from>
    <xdr:to>
      <xdr:col>3</xdr:col>
      <xdr:colOff>175895</xdr:colOff>
      <xdr:row>0</xdr:row>
      <xdr:rowOff>385445</xdr:rowOff>
    </xdr:to>
    <xdr:pic>
      <xdr:nvPicPr>
        <xdr:cNvPr id="4" name="Picture 1" descr="LG logo 40.jpg"/>
        <xdr:cNvPicPr>
          <a:picLocks noChangeAspect="1"/>
        </xdr:cNvPicPr>
      </xdr:nvPicPr>
      <xdr:blipFill>
        <a:blip r:embed="rId1"/>
        <a:stretch>
          <a:fillRect/>
        </a:stretch>
      </xdr:blipFill>
      <xdr:spPr>
        <a:xfrm>
          <a:off x="160655" y="23495"/>
          <a:ext cx="1844040" cy="36195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342900</xdr:colOff>
      <xdr:row>0</xdr:row>
      <xdr:rowOff>46355</xdr:rowOff>
    </xdr:from>
    <xdr:to>
      <xdr:col>3</xdr:col>
      <xdr:colOff>358140</xdr:colOff>
      <xdr:row>0</xdr:row>
      <xdr:rowOff>408305</xdr:rowOff>
    </xdr:to>
    <xdr:pic>
      <xdr:nvPicPr>
        <xdr:cNvPr id="4" name="Picture 1" descr="LG logo 40.jpg"/>
        <xdr:cNvPicPr>
          <a:picLocks noChangeAspect="1"/>
        </xdr:cNvPicPr>
      </xdr:nvPicPr>
      <xdr:blipFill>
        <a:blip r:embed="rId1"/>
        <a:stretch>
          <a:fillRect/>
        </a:stretch>
      </xdr:blipFill>
      <xdr:spPr>
        <a:xfrm>
          <a:off x="342900" y="46355"/>
          <a:ext cx="1844040" cy="3619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411480</xdr:colOff>
      <xdr:row>0</xdr:row>
      <xdr:rowOff>61595</xdr:rowOff>
    </xdr:from>
    <xdr:to>
      <xdr:col>3</xdr:col>
      <xdr:colOff>426720</xdr:colOff>
      <xdr:row>0</xdr:row>
      <xdr:rowOff>423545</xdr:rowOff>
    </xdr:to>
    <xdr:pic>
      <xdr:nvPicPr>
        <xdr:cNvPr id="10" name="Picture 1" descr="LG logo 40.jpg"/>
        <xdr:cNvPicPr>
          <a:picLocks noChangeAspect="1"/>
        </xdr:cNvPicPr>
      </xdr:nvPicPr>
      <xdr:blipFill>
        <a:blip r:embed="rId1"/>
        <a:stretch>
          <a:fillRect/>
        </a:stretch>
      </xdr:blipFill>
      <xdr:spPr>
        <a:xfrm>
          <a:off x="411480" y="61595"/>
          <a:ext cx="1844040" cy="361950"/>
        </a:xfrm>
        <a:prstGeom prst="rect">
          <a:avLst/>
        </a:prstGeom>
        <a:noFill/>
        <a:ln w="9525">
          <a:noFill/>
        </a:ln>
      </xdr:spPr>
    </xdr:pic>
    <xdr:clientData/>
  </xdr:twoCellAnchor>
  <xdr:twoCellAnchor editAs="oneCell">
    <xdr:from>
      <xdr:col>0</xdr:col>
      <xdr:colOff>244475</xdr:colOff>
      <xdr:row>23</xdr:row>
      <xdr:rowOff>15240</xdr:rowOff>
    </xdr:from>
    <xdr:to>
      <xdr:col>3</xdr:col>
      <xdr:colOff>259715</xdr:colOff>
      <xdr:row>23</xdr:row>
      <xdr:rowOff>377190</xdr:rowOff>
    </xdr:to>
    <xdr:pic>
      <xdr:nvPicPr>
        <xdr:cNvPr id="11" name="Picture 1" descr="LG logo 40.jpg"/>
        <xdr:cNvPicPr>
          <a:picLocks noChangeAspect="1"/>
        </xdr:cNvPicPr>
      </xdr:nvPicPr>
      <xdr:blipFill>
        <a:blip r:embed="rId1"/>
        <a:stretch>
          <a:fillRect/>
        </a:stretch>
      </xdr:blipFill>
      <xdr:spPr>
        <a:xfrm>
          <a:off x="244475" y="6294120"/>
          <a:ext cx="1844040" cy="36195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236855</xdr:colOff>
      <xdr:row>0</xdr:row>
      <xdr:rowOff>53975</xdr:rowOff>
    </xdr:from>
    <xdr:to>
      <xdr:col>3</xdr:col>
      <xdr:colOff>252095</xdr:colOff>
      <xdr:row>0</xdr:row>
      <xdr:rowOff>415925</xdr:rowOff>
    </xdr:to>
    <xdr:pic>
      <xdr:nvPicPr>
        <xdr:cNvPr id="4" name="Picture 1" descr="LG logo 40.jpg"/>
        <xdr:cNvPicPr>
          <a:picLocks noChangeAspect="1"/>
        </xdr:cNvPicPr>
      </xdr:nvPicPr>
      <xdr:blipFill>
        <a:blip r:embed="rId1"/>
        <a:stretch>
          <a:fillRect/>
        </a:stretch>
      </xdr:blipFill>
      <xdr:spPr>
        <a:xfrm>
          <a:off x="236855" y="53975"/>
          <a:ext cx="1844040" cy="36195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5715</xdr:rowOff>
    </xdr:from>
    <xdr:to>
      <xdr:col>3</xdr:col>
      <xdr:colOff>508000</xdr:colOff>
      <xdr:row>0</xdr:row>
      <xdr:rowOff>414655</xdr:rowOff>
    </xdr:to>
    <xdr:pic>
      <xdr:nvPicPr>
        <xdr:cNvPr id="3" name="Picture_1"/>
        <xdr:cNvPicPr/>
      </xdr:nvPicPr>
      <xdr:blipFill>
        <a:stretch>
          <a:fillRect/>
        </a:stretch>
      </xdr:blipFill>
      <xdr:spPr>
        <a:xfrm>
          <a:off x="47625" y="5715"/>
          <a:ext cx="2289175" cy="408940"/>
        </a:xfrm>
        <a:prstGeom prst="rect">
          <a:avLst/>
        </a:prstGeom>
        <a:noFill/>
        <a:ln w="9525">
          <a:noFill/>
        </a:ln>
      </xdr:spPr>
    </xdr:pic>
    <xdr:clientData/>
  </xdr:twoCellAnchor>
  <xdr:twoCellAnchor editAs="oneCell">
    <xdr:from>
      <xdr:col>0</xdr:col>
      <xdr:colOff>47625</xdr:colOff>
      <xdr:row>24</xdr:row>
      <xdr:rowOff>5715</xdr:rowOff>
    </xdr:from>
    <xdr:to>
      <xdr:col>3</xdr:col>
      <xdr:colOff>508000</xdr:colOff>
      <xdr:row>24</xdr:row>
      <xdr:rowOff>414655</xdr:rowOff>
    </xdr:to>
    <xdr:pic>
      <xdr:nvPicPr>
        <xdr:cNvPr id="5" name="Picture_1"/>
        <xdr:cNvPicPr/>
      </xdr:nvPicPr>
      <xdr:blipFill>
        <a:stretch>
          <a:fillRect/>
        </a:stretch>
      </xdr:blipFill>
      <xdr:spPr>
        <a:xfrm>
          <a:off x="47625" y="6284595"/>
          <a:ext cx="2289175" cy="408940"/>
        </a:xfrm>
        <a:prstGeom prst="rect">
          <a:avLst/>
        </a:prstGeom>
        <a:noFill/>
        <a:ln w="9525">
          <a:noFill/>
        </a:ln>
      </xdr:spPr>
    </xdr:pic>
    <xdr:clientData/>
  </xdr:twoCellAnchor>
  <xdr:twoCellAnchor editAs="oneCell">
    <xdr:from>
      <xdr:col>0</xdr:col>
      <xdr:colOff>47625</xdr:colOff>
      <xdr:row>48</xdr:row>
      <xdr:rowOff>5715</xdr:rowOff>
    </xdr:from>
    <xdr:to>
      <xdr:col>3</xdr:col>
      <xdr:colOff>508000</xdr:colOff>
      <xdr:row>48</xdr:row>
      <xdr:rowOff>414655</xdr:rowOff>
    </xdr:to>
    <xdr:pic>
      <xdr:nvPicPr>
        <xdr:cNvPr id="7" name="Picture_1"/>
        <xdr:cNvPicPr/>
      </xdr:nvPicPr>
      <xdr:blipFill>
        <a:stretch>
          <a:fillRect/>
        </a:stretch>
      </xdr:blipFill>
      <xdr:spPr>
        <a:xfrm>
          <a:off x="47625" y="12563475"/>
          <a:ext cx="2289175" cy="408940"/>
        </a:xfrm>
        <a:prstGeom prst="rect">
          <a:avLst/>
        </a:prstGeom>
        <a:noFill/>
        <a:ln w="9525">
          <a:noFill/>
        </a:ln>
      </xdr:spPr>
    </xdr:pic>
    <xdr:clientData/>
  </xdr:twoCellAnchor>
  <xdr:twoCellAnchor editAs="oneCell">
    <xdr:from>
      <xdr:col>0</xdr:col>
      <xdr:colOff>47625</xdr:colOff>
      <xdr:row>0</xdr:row>
      <xdr:rowOff>5715</xdr:rowOff>
    </xdr:from>
    <xdr:to>
      <xdr:col>3</xdr:col>
      <xdr:colOff>62865</xdr:colOff>
      <xdr:row>0</xdr:row>
      <xdr:rowOff>367665</xdr:rowOff>
    </xdr:to>
    <xdr:pic>
      <xdr:nvPicPr>
        <xdr:cNvPr id="8" name="Picture 1" descr="LG logo 40.jpg"/>
        <xdr:cNvPicPr>
          <a:picLocks noChangeAspect="1"/>
        </xdr:cNvPicPr>
      </xdr:nvPicPr>
      <xdr:blipFill>
        <a:blip r:embed="rId1"/>
        <a:stretch>
          <a:fillRect/>
        </a:stretch>
      </xdr:blipFill>
      <xdr:spPr>
        <a:xfrm>
          <a:off x="47625" y="5715"/>
          <a:ext cx="1844040" cy="361950"/>
        </a:xfrm>
        <a:prstGeom prst="rect">
          <a:avLst/>
        </a:prstGeom>
        <a:noFill/>
        <a:ln w="9525">
          <a:noFill/>
        </a:ln>
      </xdr:spPr>
    </xdr:pic>
    <xdr:clientData/>
  </xdr:twoCellAnchor>
  <xdr:twoCellAnchor editAs="oneCell">
    <xdr:from>
      <xdr:col>0</xdr:col>
      <xdr:colOff>47625</xdr:colOff>
      <xdr:row>24</xdr:row>
      <xdr:rowOff>5715</xdr:rowOff>
    </xdr:from>
    <xdr:to>
      <xdr:col>3</xdr:col>
      <xdr:colOff>62865</xdr:colOff>
      <xdr:row>24</xdr:row>
      <xdr:rowOff>367665</xdr:rowOff>
    </xdr:to>
    <xdr:pic>
      <xdr:nvPicPr>
        <xdr:cNvPr id="9" name="Picture 1" descr="LG logo 40.jpg"/>
        <xdr:cNvPicPr>
          <a:picLocks noChangeAspect="1"/>
        </xdr:cNvPicPr>
      </xdr:nvPicPr>
      <xdr:blipFill>
        <a:blip r:embed="rId1"/>
        <a:stretch>
          <a:fillRect/>
        </a:stretch>
      </xdr:blipFill>
      <xdr:spPr>
        <a:xfrm>
          <a:off x="47625" y="6284595"/>
          <a:ext cx="1844040" cy="361950"/>
        </a:xfrm>
        <a:prstGeom prst="rect">
          <a:avLst/>
        </a:prstGeom>
        <a:noFill/>
        <a:ln w="9525">
          <a:noFill/>
        </a:ln>
      </xdr:spPr>
    </xdr:pic>
    <xdr:clientData/>
  </xdr:twoCellAnchor>
  <xdr:twoCellAnchor editAs="oneCell">
    <xdr:from>
      <xdr:col>0</xdr:col>
      <xdr:colOff>47625</xdr:colOff>
      <xdr:row>48</xdr:row>
      <xdr:rowOff>5715</xdr:rowOff>
    </xdr:from>
    <xdr:to>
      <xdr:col>3</xdr:col>
      <xdr:colOff>62865</xdr:colOff>
      <xdr:row>48</xdr:row>
      <xdr:rowOff>367665</xdr:rowOff>
    </xdr:to>
    <xdr:pic>
      <xdr:nvPicPr>
        <xdr:cNvPr id="10" name="Picture 1" descr="LG logo 40.jpg"/>
        <xdr:cNvPicPr>
          <a:picLocks noChangeAspect="1"/>
        </xdr:cNvPicPr>
      </xdr:nvPicPr>
      <xdr:blipFill>
        <a:blip r:embed="rId1"/>
        <a:stretch>
          <a:fillRect/>
        </a:stretch>
      </xdr:blipFill>
      <xdr:spPr>
        <a:xfrm>
          <a:off x="47625" y="12563475"/>
          <a:ext cx="1844040" cy="36195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62865</xdr:colOff>
      <xdr:row>0</xdr:row>
      <xdr:rowOff>635</xdr:rowOff>
    </xdr:from>
    <xdr:to>
      <xdr:col>3</xdr:col>
      <xdr:colOff>255905</xdr:colOff>
      <xdr:row>0</xdr:row>
      <xdr:rowOff>391795</xdr:rowOff>
    </xdr:to>
    <xdr:pic>
      <xdr:nvPicPr>
        <xdr:cNvPr id="2" name="Picture 1" descr="LG logo 40.jpg"/>
        <xdr:cNvPicPr>
          <a:picLocks noChangeAspect="1"/>
        </xdr:cNvPicPr>
      </xdr:nvPicPr>
      <xdr:blipFill>
        <a:blip r:embed="rId1"/>
        <a:stretch>
          <a:fillRect/>
        </a:stretch>
      </xdr:blipFill>
      <xdr:spPr>
        <a:xfrm>
          <a:off x="62865" y="635"/>
          <a:ext cx="2032635" cy="391160"/>
        </a:xfrm>
        <a:prstGeom prst="rect">
          <a:avLst/>
        </a:prstGeom>
        <a:noFill/>
        <a:ln w="9525">
          <a:noFill/>
        </a:ln>
      </xdr:spPr>
    </xdr:pic>
    <xdr:clientData/>
  </xdr:twoCellAnchor>
  <xdr:twoCellAnchor editAs="oneCell">
    <xdr:from>
      <xdr:col>0</xdr:col>
      <xdr:colOff>24765</xdr:colOff>
      <xdr:row>35</xdr:row>
      <xdr:rowOff>47625</xdr:rowOff>
    </xdr:from>
    <xdr:to>
      <xdr:col>3</xdr:col>
      <xdr:colOff>217805</xdr:colOff>
      <xdr:row>36</xdr:row>
      <xdr:rowOff>240665</xdr:rowOff>
    </xdr:to>
    <xdr:pic>
      <xdr:nvPicPr>
        <xdr:cNvPr id="3" name="Picture 1" descr="LG logo 40.jpg"/>
        <xdr:cNvPicPr>
          <a:picLocks noChangeAspect="1"/>
        </xdr:cNvPicPr>
      </xdr:nvPicPr>
      <xdr:blipFill>
        <a:blip r:embed="rId1"/>
        <a:stretch>
          <a:fillRect/>
        </a:stretch>
      </xdr:blipFill>
      <xdr:spPr>
        <a:xfrm>
          <a:off x="24765" y="8566785"/>
          <a:ext cx="2032635" cy="391160"/>
        </a:xfrm>
        <a:prstGeom prst="rect">
          <a:avLst/>
        </a:prstGeom>
        <a:noFill/>
        <a:ln w="9525">
          <a:noFill/>
        </a:ln>
      </xdr:spPr>
    </xdr:pic>
    <xdr:clientData/>
  </xdr:twoCellAnchor>
  <xdr:twoCellAnchor editAs="oneCell">
    <xdr:from>
      <xdr:col>0</xdr:col>
      <xdr:colOff>24765</xdr:colOff>
      <xdr:row>67</xdr:row>
      <xdr:rowOff>47625</xdr:rowOff>
    </xdr:from>
    <xdr:to>
      <xdr:col>3</xdr:col>
      <xdr:colOff>217805</xdr:colOff>
      <xdr:row>68</xdr:row>
      <xdr:rowOff>73025</xdr:rowOff>
    </xdr:to>
    <xdr:pic>
      <xdr:nvPicPr>
        <xdr:cNvPr id="4" name="Picture 1" descr="LG logo 40.jpg"/>
        <xdr:cNvPicPr>
          <a:picLocks noChangeAspect="1"/>
        </xdr:cNvPicPr>
      </xdr:nvPicPr>
      <xdr:blipFill>
        <a:blip r:embed="rId1"/>
        <a:stretch>
          <a:fillRect/>
        </a:stretch>
      </xdr:blipFill>
      <xdr:spPr>
        <a:xfrm>
          <a:off x="24765" y="15302865"/>
          <a:ext cx="2032635" cy="391160"/>
        </a:xfrm>
        <a:prstGeom prst="rect">
          <a:avLst/>
        </a:prstGeom>
        <a:noFill/>
        <a:ln w="9525">
          <a:noFill/>
        </a:ln>
      </xdr:spPr>
    </xdr:pic>
    <xdr:clientData/>
  </xdr:twoCellAnchor>
  <xdr:twoCellAnchor editAs="oneCell">
    <xdr:from>
      <xdr:col>0</xdr:col>
      <xdr:colOff>47625</xdr:colOff>
      <xdr:row>157</xdr:row>
      <xdr:rowOff>15240</xdr:rowOff>
    </xdr:from>
    <xdr:to>
      <xdr:col>4</xdr:col>
      <xdr:colOff>34290</xdr:colOff>
      <xdr:row>158</xdr:row>
      <xdr:rowOff>226060</xdr:rowOff>
    </xdr:to>
    <xdr:pic>
      <xdr:nvPicPr>
        <xdr:cNvPr id="7" name="Picture_1"/>
        <xdr:cNvPicPr/>
      </xdr:nvPicPr>
      <xdr:blipFill>
        <a:stretch>
          <a:fillRect/>
        </a:stretch>
      </xdr:blipFill>
      <xdr:spPr>
        <a:xfrm>
          <a:off x="47625" y="37432615"/>
          <a:ext cx="2289175" cy="408940"/>
        </a:xfrm>
        <a:prstGeom prst="rect">
          <a:avLst/>
        </a:prstGeom>
        <a:noFill/>
        <a:ln w="9525">
          <a:noFill/>
        </a:ln>
      </xdr:spPr>
    </xdr:pic>
    <xdr:clientData/>
  </xdr:twoCellAnchor>
  <xdr:twoCellAnchor editAs="oneCell">
    <xdr:from>
      <xdr:col>0</xdr:col>
      <xdr:colOff>24765</xdr:colOff>
      <xdr:row>93</xdr:row>
      <xdr:rowOff>47625</xdr:rowOff>
    </xdr:from>
    <xdr:to>
      <xdr:col>3</xdr:col>
      <xdr:colOff>217805</xdr:colOff>
      <xdr:row>93</xdr:row>
      <xdr:rowOff>438785</xdr:rowOff>
    </xdr:to>
    <xdr:pic>
      <xdr:nvPicPr>
        <xdr:cNvPr id="18" name="Picture 1" descr="LG logo 40.jpg"/>
        <xdr:cNvPicPr>
          <a:picLocks noChangeAspect="1"/>
        </xdr:cNvPicPr>
      </xdr:nvPicPr>
      <xdr:blipFill>
        <a:blip r:embed="rId1"/>
        <a:stretch>
          <a:fillRect/>
        </a:stretch>
      </xdr:blipFill>
      <xdr:spPr>
        <a:xfrm>
          <a:off x="24765" y="20621625"/>
          <a:ext cx="2032635" cy="391160"/>
        </a:xfrm>
        <a:prstGeom prst="rect">
          <a:avLst/>
        </a:prstGeom>
        <a:noFill/>
        <a:ln w="9525">
          <a:noFill/>
        </a:ln>
      </xdr:spPr>
    </xdr:pic>
    <xdr:clientData/>
  </xdr:twoCellAnchor>
  <xdr:twoCellAnchor editAs="oneCell">
    <xdr:from>
      <xdr:col>0</xdr:col>
      <xdr:colOff>24765</xdr:colOff>
      <xdr:row>126</xdr:row>
      <xdr:rowOff>47625</xdr:rowOff>
    </xdr:from>
    <xdr:to>
      <xdr:col>3</xdr:col>
      <xdr:colOff>217805</xdr:colOff>
      <xdr:row>126</xdr:row>
      <xdr:rowOff>438785</xdr:rowOff>
    </xdr:to>
    <xdr:pic>
      <xdr:nvPicPr>
        <xdr:cNvPr id="19" name="Picture 1" descr="LG logo 40.jpg"/>
        <xdr:cNvPicPr>
          <a:picLocks noChangeAspect="1"/>
        </xdr:cNvPicPr>
      </xdr:nvPicPr>
      <xdr:blipFill>
        <a:blip r:embed="rId1"/>
        <a:stretch>
          <a:fillRect/>
        </a:stretch>
      </xdr:blipFill>
      <xdr:spPr>
        <a:xfrm>
          <a:off x="24765" y="29265245"/>
          <a:ext cx="2032635" cy="391160"/>
        </a:xfrm>
        <a:prstGeom prst="rect">
          <a:avLst/>
        </a:prstGeom>
        <a:noFill/>
        <a:ln w="9525">
          <a:noFill/>
        </a:ln>
      </xdr:spPr>
    </xdr:pic>
    <xdr:clientData/>
  </xdr:twoCellAnchor>
  <xdr:twoCellAnchor editAs="oneCell">
    <xdr:from>
      <xdr:col>0</xdr:col>
      <xdr:colOff>24765</xdr:colOff>
      <xdr:row>158</xdr:row>
      <xdr:rowOff>47625</xdr:rowOff>
    </xdr:from>
    <xdr:to>
      <xdr:col>3</xdr:col>
      <xdr:colOff>217805</xdr:colOff>
      <xdr:row>158</xdr:row>
      <xdr:rowOff>438785</xdr:rowOff>
    </xdr:to>
    <xdr:pic>
      <xdr:nvPicPr>
        <xdr:cNvPr id="20" name="Picture 1" descr="LG logo 40.jpg"/>
        <xdr:cNvPicPr>
          <a:picLocks noChangeAspect="1"/>
        </xdr:cNvPicPr>
      </xdr:nvPicPr>
      <xdr:blipFill>
        <a:blip r:embed="rId1"/>
        <a:stretch>
          <a:fillRect/>
        </a:stretch>
      </xdr:blipFill>
      <xdr:spPr>
        <a:xfrm>
          <a:off x="24765" y="37663120"/>
          <a:ext cx="2032635" cy="391160"/>
        </a:xfrm>
        <a:prstGeom prst="rect">
          <a:avLst/>
        </a:prstGeom>
        <a:noFill/>
        <a:ln w="9525">
          <a:noFill/>
        </a:ln>
      </xdr:spPr>
    </xdr:pic>
    <xdr:clientData/>
  </xdr:twoCellAnchor>
  <xdr:twoCellAnchor editAs="oneCell">
    <xdr:from>
      <xdr:col>0</xdr:col>
      <xdr:colOff>24765</xdr:colOff>
      <xdr:row>189</xdr:row>
      <xdr:rowOff>47625</xdr:rowOff>
    </xdr:from>
    <xdr:to>
      <xdr:col>3</xdr:col>
      <xdr:colOff>217805</xdr:colOff>
      <xdr:row>189</xdr:row>
      <xdr:rowOff>438785</xdr:rowOff>
    </xdr:to>
    <xdr:pic>
      <xdr:nvPicPr>
        <xdr:cNvPr id="21" name="Picture 1" descr="LG logo 40.jpg"/>
        <xdr:cNvPicPr>
          <a:picLocks noChangeAspect="1"/>
        </xdr:cNvPicPr>
      </xdr:nvPicPr>
      <xdr:blipFill>
        <a:blip r:embed="rId1"/>
        <a:stretch>
          <a:fillRect/>
        </a:stretch>
      </xdr:blipFill>
      <xdr:spPr>
        <a:xfrm>
          <a:off x="24765" y="45853350"/>
          <a:ext cx="2032635" cy="391160"/>
        </a:xfrm>
        <a:prstGeom prst="rect">
          <a:avLst/>
        </a:prstGeom>
        <a:noFill/>
        <a:ln w="9525">
          <a:noFill/>
        </a:ln>
      </xdr:spPr>
    </xdr:pic>
    <xdr:clientData/>
  </xdr:twoCellAnchor>
  <xdr:twoCellAnchor editAs="oneCell">
    <xdr:from>
      <xdr:col>0</xdr:col>
      <xdr:colOff>24765</xdr:colOff>
      <xdr:row>219</xdr:row>
      <xdr:rowOff>47625</xdr:rowOff>
    </xdr:from>
    <xdr:to>
      <xdr:col>3</xdr:col>
      <xdr:colOff>217805</xdr:colOff>
      <xdr:row>219</xdr:row>
      <xdr:rowOff>438785</xdr:rowOff>
    </xdr:to>
    <xdr:pic>
      <xdr:nvPicPr>
        <xdr:cNvPr id="22" name="Picture 1" descr="LG logo 40.jpg"/>
        <xdr:cNvPicPr>
          <a:picLocks noChangeAspect="1"/>
        </xdr:cNvPicPr>
      </xdr:nvPicPr>
      <xdr:blipFill>
        <a:blip r:embed="rId1"/>
        <a:stretch>
          <a:fillRect/>
        </a:stretch>
      </xdr:blipFill>
      <xdr:spPr>
        <a:xfrm>
          <a:off x="24765" y="54007385"/>
          <a:ext cx="2032635" cy="391160"/>
        </a:xfrm>
        <a:prstGeom prst="rect">
          <a:avLst/>
        </a:prstGeom>
        <a:noFill/>
        <a:ln w="9525">
          <a:noFill/>
        </a:ln>
      </xdr:spPr>
    </xdr:pic>
    <xdr:clientData/>
  </xdr:twoCellAnchor>
  <xdr:twoCellAnchor editAs="oneCell">
    <xdr:from>
      <xdr:col>0</xdr:col>
      <xdr:colOff>47625</xdr:colOff>
      <xdr:row>248</xdr:row>
      <xdr:rowOff>15240</xdr:rowOff>
    </xdr:from>
    <xdr:to>
      <xdr:col>4</xdr:col>
      <xdr:colOff>34290</xdr:colOff>
      <xdr:row>248</xdr:row>
      <xdr:rowOff>424180</xdr:rowOff>
    </xdr:to>
    <xdr:pic>
      <xdr:nvPicPr>
        <xdr:cNvPr id="23" name="Picture_1"/>
        <xdr:cNvPicPr/>
      </xdr:nvPicPr>
      <xdr:blipFill>
        <a:stretch>
          <a:fillRect/>
        </a:stretch>
      </xdr:blipFill>
      <xdr:spPr>
        <a:xfrm>
          <a:off x="47625" y="61940440"/>
          <a:ext cx="2289175" cy="408940"/>
        </a:xfrm>
        <a:prstGeom prst="rect">
          <a:avLst/>
        </a:prstGeom>
        <a:noFill/>
        <a:ln w="9525">
          <a:noFill/>
        </a:ln>
      </xdr:spPr>
    </xdr:pic>
    <xdr:clientData/>
  </xdr:twoCellAnchor>
  <xdr:twoCellAnchor editAs="oneCell">
    <xdr:from>
      <xdr:col>0</xdr:col>
      <xdr:colOff>47625</xdr:colOff>
      <xdr:row>0</xdr:row>
      <xdr:rowOff>5715</xdr:rowOff>
    </xdr:from>
    <xdr:to>
      <xdr:col>4</xdr:col>
      <xdr:colOff>34290</xdr:colOff>
      <xdr:row>0</xdr:row>
      <xdr:rowOff>414655</xdr:rowOff>
    </xdr:to>
    <xdr:pic>
      <xdr:nvPicPr>
        <xdr:cNvPr id="24" name="Picture_1"/>
        <xdr:cNvPicPr/>
      </xdr:nvPicPr>
      <xdr:blipFill>
        <a:stretch>
          <a:fillRect/>
        </a:stretch>
      </xdr:blipFill>
      <xdr:spPr>
        <a:xfrm>
          <a:off x="47625" y="5715"/>
          <a:ext cx="2289175" cy="408940"/>
        </a:xfrm>
        <a:prstGeom prst="rect">
          <a:avLst/>
        </a:prstGeom>
        <a:noFill/>
        <a:ln w="9525">
          <a:noFill/>
        </a:ln>
      </xdr:spPr>
    </xdr:pic>
    <xdr:clientData/>
  </xdr:twoCellAnchor>
  <xdr:twoCellAnchor editAs="oneCell">
    <xdr:from>
      <xdr:col>0</xdr:col>
      <xdr:colOff>47625</xdr:colOff>
      <xdr:row>31</xdr:row>
      <xdr:rowOff>5715</xdr:rowOff>
    </xdr:from>
    <xdr:to>
      <xdr:col>4</xdr:col>
      <xdr:colOff>34290</xdr:colOff>
      <xdr:row>31</xdr:row>
      <xdr:rowOff>414655</xdr:rowOff>
    </xdr:to>
    <xdr:pic>
      <xdr:nvPicPr>
        <xdr:cNvPr id="25" name="Picture_1"/>
        <xdr:cNvPicPr/>
      </xdr:nvPicPr>
      <xdr:blipFill>
        <a:stretch>
          <a:fillRect/>
        </a:stretch>
      </xdr:blipFill>
      <xdr:spPr>
        <a:xfrm>
          <a:off x="47625" y="7503795"/>
          <a:ext cx="2289175" cy="408940"/>
        </a:xfrm>
        <a:prstGeom prst="rect">
          <a:avLst/>
        </a:prstGeom>
        <a:noFill/>
        <a:ln w="9525">
          <a:noFill/>
        </a:ln>
      </xdr:spPr>
    </xdr:pic>
    <xdr:clientData/>
  </xdr:twoCellAnchor>
  <xdr:twoCellAnchor editAs="oneCell">
    <xdr:from>
      <xdr:col>0</xdr:col>
      <xdr:colOff>47625</xdr:colOff>
      <xdr:row>62</xdr:row>
      <xdr:rowOff>5715</xdr:rowOff>
    </xdr:from>
    <xdr:to>
      <xdr:col>4</xdr:col>
      <xdr:colOff>34290</xdr:colOff>
      <xdr:row>62</xdr:row>
      <xdr:rowOff>414655</xdr:rowOff>
    </xdr:to>
    <xdr:pic>
      <xdr:nvPicPr>
        <xdr:cNvPr id="26" name="Picture_1"/>
        <xdr:cNvPicPr/>
      </xdr:nvPicPr>
      <xdr:blipFill>
        <a:stretch>
          <a:fillRect/>
        </a:stretch>
      </xdr:blipFill>
      <xdr:spPr>
        <a:xfrm>
          <a:off x="47625" y="14041755"/>
          <a:ext cx="2289175" cy="4089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4037;&#20316;\&#25216;&#26415;&#21442;&#25968;\&#21442;&#25968;1.5-16&#21544; 2014\201401 &#38376;&#26550;&#39069;&#23450;&#36733;&#33655; Mast Chart LiuGong\CPCD15-35 &#38376;&#26550;&#39069;&#23450;&#36733;&#33655; Mast Chart LiuGong-2014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24037;&#20316;&#36164;&#26009;\&#26679;&#26412;\&#20135;&#21697;&#36164;&#26009;&#21253;\2024&#24180;6&#26376;\E&#31995;&#21015;&#30005;&#21449;\E&#31995;&#21015;2-2.5T&#38146;&#30005;&#21449;&#36710;&#25972;&#26426;&#35268;&#335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b\01&#20135;&#21697;&#36164;&#26009;\CLG4-5\CLG2040H-2070H(LPG)&#21449;&#36710;&#25152;&#35797;&#39564;&#38382;&#39064;&#25972;&#25913;&#36319;&#36394;&#30417;&#2551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PCD20"/>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整机配置"/>
      <sheetName val="整机参数（电叉）"/>
      <sheetName val="动力系统"/>
      <sheetName val="传动系统"/>
      <sheetName val="液压系统"/>
      <sheetName val="制动系统"/>
      <sheetName val="电器系统"/>
      <sheetName val="重量变化表"/>
      <sheetName val="门架系统载荷表"/>
      <sheetName val="属具系统"/>
      <sheetName val="工具箱"/>
      <sheetName val="随车备件"/>
      <sheetName val="整机油料表"/>
    </sheetNames>
    <sheetDataSet>
      <sheetData sheetId="0" refreshError="1"/>
      <sheetData sheetId="1" refreshError="1"/>
      <sheetData sheetId="2" refreshError="1"/>
      <sheetData sheetId="3" refreshError="1">
        <row r="6">
          <cell r="L6">
            <v>3268</v>
          </cell>
        </row>
        <row r="6">
          <cell r="N6">
            <v>3588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16年"/>
      <sheetName val="问题完成情况汇总"/>
      <sheetName val="基本数据"/>
      <sheetName val="2040H(LPG)试制问题"/>
      <sheetName val="2070H(LPG)试制问题"/>
      <sheetName val="动力传动计算"/>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U61"/>
  <sheetViews>
    <sheetView workbookViewId="0">
      <selection activeCell="H53" sqref="H53"/>
    </sheetView>
  </sheetViews>
  <sheetFormatPr defaultColWidth="7.99074074074074" defaultRowHeight="15.6"/>
  <cols>
    <col min="1" max="1" width="11.9907407407407" style="28" customWidth="1"/>
    <col min="2" max="4" width="6.07407407407407" style="324" customWidth="1"/>
    <col min="5" max="5" width="6.07407407407407" style="28" customWidth="1"/>
    <col min="6" max="6" width="6.07407407407407" style="324" customWidth="1"/>
    <col min="7" max="7" width="6.07407407407407" style="28" customWidth="1"/>
    <col min="8" max="8" width="9.67592592592593" style="324" customWidth="1"/>
    <col min="9" max="12" width="8.77777777777778" style="324" customWidth="1"/>
    <col min="13" max="13" width="14.5" style="324" customWidth="1"/>
    <col min="14" max="14" width="10.3240740740741" style="28" customWidth="1"/>
    <col min="15" max="248" width="7.99074074074074" style="28"/>
    <col min="249" max="16384" width="7.99074074074074" style="45"/>
  </cols>
  <sheetData>
    <row r="1" s="128" customFormat="1" ht="38.45" customHeight="1" spans="1:14">
      <c r="A1" s="31"/>
      <c r="B1" s="32"/>
      <c r="C1" s="32"/>
      <c r="D1" s="32"/>
      <c r="E1" s="32"/>
      <c r="F1" s="150" t="s">
        <v>0</v>
      </c>
      <c r="G1" s="150"/>
      <c r="H1" s="150"/>
      <c r="I1" s="150"/>
      <c r="J1" s="150"/>
      <c r="K1" s="150"/>
      <c r="L1" s="150" t="s">
        <v>1</v>
      </c>
      <c r="M1" s="150"/>
      <c r="N1" s="150"/>
    </row>
    <row r="2" s="28" customFormat="1" ht="68" customHeight="1" spans="1:14">
      <c r="A2" s="119" t="s">
        <v>2</v>
      </c>
      <c r="B2" s="8" t="s">
        <v>3</v>
      </c>
      <c r="C2" s="9"/>
      <c r="D2" s="8" t="s">
        <v>4</v>
      </c>
      <c r="E2" s="9"/>
      <c r="F2" s="8" t="s">
        <v>5</v>
      </c>
      <c r="G2" s="9"/>
      <c r="H2" s="8" t="s">
        <v>6</v>
      </c>
      <c r="I2" s="8" t="s">
        <v>7</v>
      </c>
      <c r="J2" s="9"/>
      <c r="K2" s="9"/>
      <c r="L2" s="9"/>
      <c r="M2" s="9" t="s">
        <v>8</v>
      </c>
      <c r="N2" s="9"/>
    </row>
    <row r="3" s="29" customFormat="1" ht="14.4" spans="1:14">
      <c r="A3" s="121"/>
      <c r="B3" s="9"/>
      <c r="C3" s="9"/>
      <c r="D3" s="9"/>
      <c r="E3" s="9"/>
      <c r="F3" s="9"/>
      <c r="G3" s="9"/>
      <c r="H3" s="9"/>
      <c r="I3" s="8" t="s">
        <v>9</v>
      </c>
      <c r="J3" s="9"/>
      <c r="K3" s="8" t="s">
        <v>10</v>
      </c>
      <c r="L3" s="9"/>
      <c r="M3" s="9" t="s">
        <v>1</v>
      </c>
      <c r="N3" s="9"/>
    </row>
    <row r="4" s="30" customFormat="1" ht="48" customHeight="1" spans="1:14">
      <c r="A4" s="121"/>
      <c r="B4" s="9" t="s">
        <v>11</v>
      </c>
      <c r="C4" s="9" t="s">
        <v>12</v>
      </c>
      <c r="D4" s="9" t="s">
        <v>11</v>
      </c>
      <c r="E4" s="9" t="s">
        <v>12</v>
      </c>
      <c r="F4" s="9" t="s">
        <v>11</v>
      </c>
      <c r="G4" s="9" t="s">
        <v>12</v>
      </c>
      <c r="H4" s="9" t="s">
        <v>13</v>
      </c>
      <c r="I4" s="9" t="s">
        <v>14</v>
      </c>
      <c r="J4" s="9" t="s">
        <v>15</v>
      </c>
      <c r="K4" s="9" t="s">
        <v>14</v>
      </c>
      <c r="L4" s="9" t="s">
        <v>15</v>
      </c>
      <c r="M4" s="9" t="s">
        <v>16</v>
      </c>
      <c r="N4" s="9" t="s">
        <v>17</v>
      </c>
    </row>
    <row r="5" s="30" customFormat="1" spans="1:14">
      <c r="A5" s="119" t="s">
        <v>18</v>
      </c>
      <c r="B5" s="34">
        <v>2000</v>
      </c>
      <c r="C5" s="35">
        <f t="shared" ref="C5:G5" si="0">SUM(B5/25.4)</f>
        <v>78.740157480315</v>
      </c>
      <c r="D5" s="41">
        <v>1580</v>
      </c>
      <c r="E5" s="35">
        <f t="shared" si="0"/>
        <v>62.2047244094488</v>
      </c>
      <c r="F5" s="34">
        <v>140</v>
      </c>
      <c r="G5" s="35">
        <f t="shared" si="0"/>
        <v>5.51181102362205</v>
      </c>
      <c r="H5" s="342" t="s">
        <v>19</v>
      </c>
      <c r="I5" s="34">
        <v>2000</v>
      </c>
      <c r="J5" s="34">
        <f t="shared" ref="J5:J25" si="1">SUM(I5)*2</f>
        <v>4000</v>
      </c>
      <c r="K5" s="339">
        <v>1850</v>
      </c>
      <c r="L5" s="34">
        <f t="shared" ref="L5:L19" si="2">SUM(K5)*2</f>
        <v>3700</v>
      </c>
      <c r="M5" s="340">
        <v>3282.79887859642</v>
      </c>
      <c r="N5" s="43">
        <f t="shared" ref="N5:N25" si="3">SUM(M5*2.2046)</f>
        <v>7237.25840775367</v>
      </c>
    </row>
    <row r="6" s="30" customFormat="1" ht="14.4" spans="1:14">
      <c r="A6" s="119"/>
      <c r="B6" s="34">
        <v>2500</v>
      </c>
      <c r="C6" s="35">
        <f t="shared" ref="C6:G6" si="4">SUM(B6/25.4)</f>
        <v>98.4251968503937</v>
      </c>
      <c r="D6" s="325">
        <v>1830</v>
      </c>
      <c r="E6" s="35">
        <f t="shared" si="4"/>
        <v>72.0472440944882</v>
      </c>
      <c r="F6" s="34">
        <v>140</v>
      </c>
      <c r="G6" s="35">
        <f t="shared" si="4"/>
        <v>5.51181102362205</v>
      </c>
      <c r="H6" s="342" t="s">
        <v>20</v>
      </c>
      <c r="I6" s="34">
        <v>2000</v>
      </c>
      <c r="J6" s="34">
        <f t="shared" si="1"/>
        <v>4000</v>
      </c>
      <c r="K6" s="339">
        <v>1850</v>
      </c>
      <c r="L6" s="34">
        <f t="shared" si="2"/>
        <v>3700</v>
      </c>
      <c r="M6" s="340">
        <v>3318.99467578014</v>
      </c>
      <c r="N6" s="43">
        <f t="shared" si="3"/>
        <v>7317.0556622249</v>
      </c>
    </row>
    <row r="7" s="30" customFormat="1" spans="1:14">
      <c r="A7" s="121"/>
      <c r="B7" s="34">
        <v>3000</v>
      </c>
      <c r="C7" s="35">
        <f t="shared" ref="C7:G7" si="5">SUM(B7/25.4)</f>
        <v>118.110236220472</v>
      </c>
      <c r="D7" s="41">
        <v>2080</v>
      </c>
      <c r="E7" s="35">
        <f t="shared" si="5"/>
        <v>81.8897637795276</v>
      </c>
      <c r="F7" s="34">
        <v>140</v>
      </c>
      <c r="G7" s="35">
        <f t="shared" si="5"/>
        <v>5.51181102362205</v>
      </c>
      <c r="H7" s="342" t="s">
        <v>20</v>
      </c>
      <c r="I7" s="34">
        <v>2000</v>
      </c>
      <c r="J7" s="34">
        <f t="shared" si="1"/>
        <v>4000</v>
      </c>
      <c r="K7" s="339">
        <v>1850</v>
      </c>
      <c r="L7" s="34">
        <f t="shared" si="2"/>
        <v>3700</v>
      </c>
      <c r="M7" s="339">
        <v>3355</v>
      </c>
      <c r="N7" s="43">
        <f t="shared" si="3"/>
        <v>7396.433</v>
      </c>
    </row>
    <row r="8" s="30" customFormat="1" spans="1:14">
      <c r="A8" s="121"/>
      <c r="B8" s="34">
        <v>3300</v>
      </c>
      <c r="C8" s="35">
        <f t="shared" ref="C8:G8" si="6">SUM(B8/25.4)</f>
        <v>129.92125984252</v>
      </c>
      <c r="D8" s="41">
        <v>2230</v>
      </c>
      <c r="E8" s="35">
        <f t="shared" si="6"/>
        <v>87.7952755905512</v>
      </c>
      <c r="F8" s="34">
        <v>140</v>
      </c>
      <c r="G8" s="35">
        <f t="shared" si="6"/>
        <v>5.51181102362205</v>
      </c>
      <c r="H8" s="342" t="s">
        <v>20</v>
      </c>
      <c r="I8" s="34">
        <v>2000</v>
      </c>
      <c r="J8" s="34">
        <f t="shared" si="1"/>
        <v>4000</v>
      </c>
      <c r="K8" s="339">
        <v>1800</v>
      </c>
      <c r="L8" s="34">
        <f t="shared" si="2"/>
        <v>3600</v>
      </c>
      <c r="M8" s="340">
        <v>3376.58055883391</v>
      </c>
      <c r="N8" s="43">
        <f t="shared" si="3"/>
        <v>7444.00950000524</v>
      </c>
    </row>
    <row r="9" s="30" customFormat="1" spans="1:14">
      <c r="A9" s="121"/>
      <c r="B9" s="34">
        <v>3500</v>
      </c>
      <c r="C9" s="35">
        <f t="shared" ref="C9:G9" si="7">SUM(B9/25.4)</f>
        <v>137.795275590551</v>
      </c>
      <c r="D9" s="41">
        <v>2330</v>
      </c>
      <c r="E9" s="35">
        <f t="shared" si="7"/>
        <v>91.7322834645669</v>
      </c>
      <c r="F9" s="34">
        <v>140</v>
      </c>
      <c r="G9" s="35">
        <f t="shared" si="7"/>
        <v>5.51181102362205</v>
      </c>
      <c r="H9" s="342" t="s">
        <v>20</v>
      </c>
      <c r="I9" s="34">
        <v>2000</v>
      </c>
      <c r="J9" s="34">
        <f t="shared" si="1"/>
        <v>4000</v>
      </c>
      <c r="K9" s="339">
        <v>1700</v>
      </c>
      <c r="L9" s="34">
        <f t="shared" si="2"/>
        <v>3400</v>
      </c>
      <c r="M9" s="340">
        <v>3391.09697527673</v>
      </c>
      <c r="N9" s="43">
        <f t="shared" si="3"/>
        <v>7476.01239169508</v>
      </c>
    </row>
    <row r="10" s="30" customFormat="1" spans="1:14">
      <c r="A10" s="121"/>
      <c r="B10" s="34">
        <v>4000</v>
      </c>
      <c r="C10" s="35">
        <f t="shared" ref="C10:G10" si="8">SUM(B10/25.4)</f>
        <v>157.48031496063</v>
      </c>
      <c r="D10" s="41">
        <v>2630</v>
      </c>
      <c r="E10" s="35">
        <f t="shared" si="8"/>
        <v>103.543307086614</v>
      </c>
      <c r="F10" s="34">
        <v>140</v>
      </c>
      <c r="G10" s="35">
        <f t="shared" si="8"/>
        <v>5.51181102362205</v>
      </c>
      <c r="H10" s="342" t="s">
        <v>21</v>
      </c>
      <c r="I10" s="34">
        <v>2000</v>
      </c>
      <c r="J10" s="34">
        <f t="shared" si="1"/>
        <v>4000</v>
      </c>
      <c r="K10" s="339">
        <v>1600</v>
      </c>
      <c r="L10" s="34">
        <f t="shared" si="2"/>
        <v>3200</v>
      </c>
      <c r="M10" s="340">
        <v>3462.90259678551</v>
      </c>
      <c r="N10" s="43">
        <f t="shared" si="3"/>
        <v>7634.31506487334</v>
      </c>
    </row>
    <row r="11" s="30" customFormat="1" spans="1:14">
      <c r="A11" s="121"/>
      <c r="B11" s="34">
        <v>4500</v>
      </c>
      <c r="C11" s="35">
        <f t="shared" ref="C11:G11" si="9">SUM(B11/25.4)</f>
        <v>177.165354330709</v>
      </c>
      <c r="D11" s="41">
        <v>2880</v>
      </c>
      <c r="E11" s="35">
        <f t="shared" si="9"/>
        <v>113.385826771654</v>
      </c>
      <c r="F11" s="34">
        <v>140</v>
      </c>
      <c r="G11" s="35">
        <f t="shared" si="9"/>
        <v>5.51181102362205</v>
      </c>
      <c r="H11" s="342" t="s">
        <v>21</v>
      </c>
      <c r="I11" s="34">
        <v>1920</v>
      </c>
      <c r="J11" s="34">
        <f t="shared" si="1"/>
        <v>3840</v>
      </c>
      <c r="K11" s="339">
        <v>1400</v>
      </c>
      <c r="L11" s="34">
        <f t="shared" si="2"/>
        <v>2800</v>
      </c>
      <c r="M11" s="340">
        <v>3498.90788950908</v>
      </c>
      <c r="N11" s="43">
        <f t="shared" si="3"/>
        <v>7713.69233321172</v>
      </c>
    </row>
    <row r="12" s="30" customFormat="1" spans="1:14">
      <c r="A12" s="121"/>
      <c r="B12" s="34">
        <v>5000</v>
      </c>
      <c r="C12" s="35">
        <f t="shared" ref="C12:G12" si="10">SUM(B12/25.4)</f>
        <v>196.850393700787</v>
      </c>
      <c r="D12" s="41">
        <v>3130</v>
      </c>
      <c r="E12" s="35">
        <f t="shared" si="10"/>
        <v>123.228346456693</v>
      </c>
      <c r="F12" s="34">
        <v>140</v>
      </c>
      <c r="G12" s="35">
        <f t="shared" si="10"/>
        <v>5.51181102362205</v>
      </c>
      <c r="H12" s="342" t="s">
        <v>21</v>
      </c>
      <c r="I12" s="34">
        <v>1660</v>
      </c>
      <c r="J12" s="34">
        <f t="shared" si="1"/>
        <v>3320</v>
      </c>
      <c r="K12" s="339">
        <v>1200</v>
      </c>
      <c r="L12" s="34">
        <f t="shared" si="2"/>
        <v>2400</v>
      </c>
      <c r="M12" s="340">
        <v>3535.10373796657</v>
      </c>
      <c r="N12" s="43">
        <f t="shared" si="3"/>
        <v>7793.4897007211</v>
      </c>
    </row>
    <row r="13" s="30" customFormat="1" spans="1:14">
      <c r="A13" s="38" t="s">
        <v>22</v>
      </c>
      <c r="B13" s="36">
        <v>2700</v>
      </c>
      <c r="C13" s="35">
        <f t="shared" ref="C13:G13" si="11">SUM(B13/25.4)</f>
        <v>106.299212598425</v>
      </c>
      <c r="D13" s="36">
        <v>1930</v>
      </c>
      <c r="E13" s="35">
        <f t="shared" si="11"/>
        <v>75.9842519685039</v>
      </c>
      <c r="F13" s="36">
        <v>830</v>
      </c>
      <c r="G13" s="35">
        <f t="shared" si="11"/>
        <v>32.6771653543307</v>
      </c>
      <c r="H13" s="342" t="s">
        <v>20</v>
      </c>
      <c r="I13" s="34">
        <v>2000</v>
      </c>
      <c r="J13" s="34">
        <f t="shared" si="1"/>
        <v>4000</v>
      </c>
      <c r="K13" s="339">
        <v>1850</v>
      </c>
      <c r="L13" s="34">
        <f t="shared" si="2"/>
        <v>3700</v>
      </c>
      <c r="M13" s="339">
        <f>3359</f>
        <v>3359</v>
      </c>
      <c r="N13" s="43">
        <f t="shared" si="3"/>
        <v>7405.2514</v>
      </c>
    </row>
    <row r="14" s="30" customFormat="1" spans="1:14">
      <c r="A14" s="39"/>
      <c r="B14" s="34">
        <v>3000</v>
      </c>
      <c r="C14" s="35">
        <f t="shared" ref="C14:G14" si="12">SUM(B14/25.4)</f>
        <v>118.110236220472</v>
      </c>
      <c r="D14" s="36">
        <v>2080</v>
      </c>
      <c r="E14" s="35">
        <f t="shared" si="12"/>
        <v>81.8897637795276</v>
      </c>
      <c r="F14" s="36">
        <v>980</v>
      </c>
      <c r="G14" s="35">
        <f t="shared" si="12"/>
        <v>38.5826771653543</v>
      </c>
      <c r="H14" s="342" t="s">
        <v>20</v>
      </c>
      <c r="I14" s="34">
        <v>2000</v>
      </c>
      <c r="J14" s="34">
        <f t="shared" si="1"/>
        <v>4000</v>
      </c>
      <c r="K14" s="339">
        <v>1850</v>
      </c>
      <c r="L14" s="34">
        <f t="shared" si="2"/>
        <v>3700</v>
      </c>
      <c r="M14" s="339">
        <f>3385</f>
        <v>3385</v>
      </c>
      <c r="N14" s="43">
        <f t="shared" si="3"/>
        <v>7462.571</v>
      </c>
    </row>
    <row r="15" s="30" customFormat="1" ht="24.95" customHeight="1" spans="1:14">
      <c r="A15" s="39"/>
      <c r="B15" s="34">
        <v>3300</v>
      </c>
      <c r="C15" s="35">
        <f t="shared" ref="C15:G15" si="13">SUM(B15/25.4)</f>
        <v>129.92125984252</v>
      </c>
      <c r="D15" s="36">
        <v>2230</v>
      </c>
      <c r="E15" s="35">
        <f t="shared" si="13"/>
        <v>87.7952755905512</v>
      </c>
      <c r="F15" s="36">
        <v>1130</v>
      </c>
      <c r="G15" s="35">
        <f t="shared" si="13"/>
        <v>44.488188976378</v>
      </c>
      <c r="H15" s="342" t="s">
        <v>20</v>
      </c>
      <c r="I15" s="34">
        <v>2000</v>
      </c>
      <c r="J15" s="34">
        <f t="shared" si="1"/>
        <v>4000</v>
      </c>
      <c r="K15" s="339">
        <v>1850</v>
      </c>
      <c r="L15" s="34">
        <f t="shared" si="2"/>
        <v>3700</v>
      </c>
      <c r="M15" s="340">
        <v>3376.58055883391</v>
      </c>
      <c r="N15" s="43">
        <f t="shared" si="3"/>
        <v>7444.00950000524</v>
      </c>
    </row>
    <row r="16" s="30" customFormat="1" ht="24.95" customHeight="1" spans="1:14">
      <c r="A16" s="39"/>
      <c r="B16" s="34">
        <v>3500</v>
      </c>
      <c r="C16" s="35">
        <f t="shared" ref="C16:G16" si="14">SUM(B16/25.4)</f>
        <v>137.795275590551</v>
      </c>
      <c r="D16" s="36">
        <v>2330</v>
      </c>
      <c r="E16" s="35">
        <f t="shared" si="14"/>
        <v>91.7322834645669</v>
      </c>
      <c r="F16" s="36">
        <v>1230</v>
      </c>
      <c r="G16" s="35">
        <f t="shared" si="14"/>
        <v>48.4251968503937</v>
      </c>
      <c r="H16" s="342" t="s">
        <v>20</v>
      </c>
      <c r="I16" s="34">
        <v>2000</v>
      </c>
      <c r="J16" s="34">
        <f t="shared" si="1"/>
        <v>4000</v>
      </c>
      <c r="K16" s="339">
        <v>1700</v>
      </c>
      <c r="L16" s="34">
        <f t="shared" si="2"/>
        <v>3400</v>
      </c>
      <c r="M16" s="340">
        <v>3391.09697527673</v>
      </c>
      <c r="N16" s="43">
        <f t="shared" si="3"/>
        <v>7476.01239169508</v>
      </c>
    </row>
    <row r="17" s="30" customFormat="1" ht="24.95" customHeight="1" spans="1:14">
      <c r="A17" s="42"/>
      <c r="B17" s="34">
        <v>4000</v>
      </c>
      <c r="C17" s="35">
        <f t="shared" ref="C17:G17" si="15">SUM(B17/25.4)</f>
        <v>157.48031496063</v>
      </c>
      <c r="D17" s="36">
        <v>2630</v>
      </c>
      <c r="E17" s="35">
        <f t="shared" si="15"/>
        <v>103.543307086614</v>
      </c>
      <c r="F17" s="36">
        <v>1530</v>
      </c>
      <c r="G17" s="35">
        <f t="shared" si="15"/>
        <v>60.2362204724409</v>
      </c>
      <c r="H17" s="342" t="s">
        <v>21</v>
      </c>
      <c r="I17" s="34">
        <v>2000</v>
      </c>
      <c r="J17" s="34">
        <f t="shared" si="1"/>
        <v>4000</v>
      </c>
      <c r="K17" s="339">
        <v>1600</v>
      </c>
      <c r="L17" s="34">
        <f t="shared" si="2"/>
        <v>3200</v>
      </c>
      <c r="M17" s="340">
        <v>3462.90259678551</v>
      </c>
      <c r="N17" s="43">
        <f t="shared" si="3"/>
        <v>7634.31506487334</v>
      </c>
    </row>
    <row r="18" s="30" customFormat="1" ht="24.95" customHeight="1" spans="1:14">
      <c r="A18" s="40" t="s">
        <v>23</v>
      </c>
      <c r="B18" s="34">
        <v>3600</v>
      </c>
      <c r="C18" s="35">
        <f t="shared" ref="C18:G18" si="16">SUM(B18/25.4)</f>
        <v>141.732283464567</v>
      </c>
      <c r="D18" s="41">
        <v>1820</v>
      </c>
      <c r="E18" s="35">
        <f t="shared" si="16"/>
        <v>71.6535433070866</v>
      </c>
      <c r="F18" s="41">
        <v>781</v>
      </c>
      <c r="G18" s="35">
        <f t="shared" si="16"/>
        <v>30.748031496063</v>
      </c>
      <c r="H18" s="342" t="s">
        <v>21</v>
      </c>
      <c r="I18" s="34">
        <v>1800</v>
      </c>
      <c r="J18" s="34">
        <f t="shared" si="1"/>
        <v>3600</v>
      </c>
      <c r="K18" s="341">
        <v>1550</v>
      </c>
      <c r="L18" s="34">
        <f t="shared" si="2"/>
        <v>3100</v>
      </c>
      <c r="M18" s="340">
        <v>3468.62458206619</v>
      </c>
      <c r="N18" s="43">
        <f t="shared" si="3"/>
        <v>7646.92975362312</v>
      </c>
    </row>
    <row r="19" s="30" customFormat="1" ht="24.95" customHeight="1" spans="1:14">
      <c r="A19" s="39"/>
      <c r="B19" s="34">
        <v>4000</v>
      </c>
      <c r="C19" s="35">
        <f t="shared" ref="C19:G19" si="17">SUM(B19/25.4)</f>
        <v>157.48031496063</v>
      </c>
      <c r="D19" s="41">
        <v>1950</v>
      </c>
      <c r="E19" s="35">
        <f t="shared" si="17"/>
        <v>76.7716535433071</v>
      </c>
      <c r="F19" s="41">
        <v>911</v>
      </c>
      <c r="G19" s="35">
        <f t="shared" si="17"/>
        <v>35.8661417322835</v>
      </c>
      <c r="H19" s="342" t="s">
        <v>21</v>
      </c>
      <c r="I19" s="34">
        <v>1800</v>
      </c>
      <c r="J19" s="34">
        <f t="shared" si="1"/>
        <v>3600</v>
      </c>
      <c r="K19" s="341">
        <v>1500</v>
      </c>
      <c r="L19" s="34">
        <f t="shared" si="2"/>
        <v>3000</v>
      </c>
      <c r="M19" s="340">
        <v>3500.67758206619</v>
      </c>
      <c r="N19" s="43">
        <f t="shared" si="3"/>
        <v>7717.59379742312</v>
      </c>
    </row>
    <row r="20" s="30" customFormat="1" ht="20.1" customHeight="1" spans="1:14">
      <c r="A20" s="39"/>
      <c r="B20" s="36">
        <v>4300</v>
      </c>
      <c r="C20" s="35">
        <f t="shared" ref="C20:G20" si="18">SUM(B20/25.4)</f>
        <v>169.291338582677</v>
      </c>
      <c r="D20" s="41">
        <v>2050</v>
      </c>
      <c r="E20" s="35">
        <f t="shared" si="18"/>
        <v>80.7086614173228</v>
      </c>
      <c r="F20" s="41">
        <v>1011</v>
      </c>
      <c r="G20" s="35">
        <f t="shared" si="18"/>
        <v>39.8031496062992</v>
      </c>
      <c r="H20" s="342" t="s">
        <v>21</v>
      </c>
      <c r="I20" s="34">
        <v>1800</v>
      </c>
      <c r="J20" s="34">
        <f t="shared" si="1"/>
        <v>3600</v>
      </c>
      <c r="K20" s="341">
        <f t="shared" ref="K20:K25" si="19">K19-100</f>
        <v>1400</v>
      </c>
      <c r="L20" s="34"/>
      <c r="M20" s="340">
        <v>3522.37908206619</v>
      </c>
      <c r="N20" s="43">
        <f t="shared" si="3"/>
        <v>7765.43692432312</v>
      </c>
    </row>
    <row r="21" s="30" customFormat="1" ht="20.1" customHeight="1" spans="1:14">
      <c r="A21" s="39"/>
      <c r="B21" s="34">
        <v>4500</v>
      </c>
      <c r="C21" s="35">
        <f t="shared" ref="C21:C25" si="20">SUM(B21/25.4)</f>
        <v>177.165354330709</v>
      </c>
      <c r="D21" s="41">
        <v>2120</v>
      </c>
      <c r="E21" s="35">
        <f t="shared" ref="E21:E25" si="21">SUM(D20/25.4)</f>
        <v>80.7086614173228</v>
      </c>
      <c r="F21" s="41">
        <v>1081</v>
      </c>
      <c r="G21" s="35">
        <f t="shared" ref="G21:G25" si="22">SUM(F21/25.4)</f>
        <v>42.5590551181102</v>
      </c>
      <c r="H21" s="342" t="s">
        <v>21</v>
      </c>
      <c r="I21" s="34">
        <v>1700</v>
      </c>
      <c r="J21" s="34">
        <f t="shared" si="1"/>
        <v>3400</v>
      </c>
      <c r="K21" s="341">
        <f t="shared" si="19"/>
        <v>1300</v>
      </c>
      <c r="L21" s="34">
        <f t="shared" ref="L21:L25" si="23">SUM(K21)*2</f>
        <v>2600</v>
      </c>
      <c r="M21" s="340">
        <v>3537.58058206619</v>
      </c>
      <c r="N21" s="43">
        <f t="shared" si="3"/>
        <v>7798.95015122312</v>
      </c>
    </row>
    <row r="22" s="30" customFormat="1" ht="20.1" customHeight="1" spans="1:14">
      <c r="A22" s="39"/>
      <c r="B22" s="34">
        <v>4700</v>
      </c>
      <c r="C22" s="35">
        <f t="shared" si="20"/>
        <v>185.03937007874</v>
      </c>
      <c r="D22" s="41">
        <v>2190</v>
      </c>
      <c r="E22" s="35">
        <f t="shared" si="21"/>
        <v>83.4645669291339</v>
      </c>
      <c r="F22" s="41">
        <v>1151</v>
      </c>
      <c r="G22" s="35">
        <f t="shared" si="22"/>
        <v>45.3149606299213</v>
      </c>
      <c r="H22" s="342" t="s">
        <v>21</v>
      </c>
      <c r="I22" s="34">
        <v>1500</v>
      </c>
      <c r="J22" s="34">
        <f t="shared" si="1"/>
        <v>3000</v>
      </c>
      <c r="K22" s="341">
        <f t="shared" si="19"/>
        <v>1200</v>
      </c>
      <c r="L22" s="34">
        <f t="shared" si="23"/>
        <v>2400</v>
      </c>
      <c r="M22" s="340">
        <v>3552.80208206619</v>
      </c>
      <c r="N22" s="43">
        <f t="shared" si="3"/>
        <v>7832.50747012312</v>
      </c>
    </row>
    <row r="23" s="30" customFormat="1" ht="20.1" customHeight="1" spans="1:14">
      <c r="A23" s="39"/>
      <c r="B23" s="34">
        <v>5000</v>
      </c>
      <c r="C23" s="35">
        <f t="shared" si="20"/>
        <v>196.850393700787</v>
      </c>
      <c r="D23" s="41">
        <v>2290</v>
      </c>
      <c r="E23" s="35">
        <f t="shared" si="21"/>
        <v>86.2204724409449</v>
      </c>
      <c r="F23" s="41">
        <v>1251</v>
      </c>
      <c r="G23" s="35">
        <f t="shared" si="22"/>
        <v>49.251968503937</v>
      </c>
      <c r="H23" s="342" t="s">
        <v>21</v>
      </c>
      <c r="I23" s="34">
        <v>1500</v>
      </c>
      <c r="J23" s="34">
        <f t="shared" si="1"/>
        <v>3000</v>
      </c>
      <c r="K23" s="341">
        <f t="shared" si="19"/>
        <v>1100</v>
      </c>
      <c r="L23" s="34">
        <f t="shared" si="23"/>
        <v>2200</v>
      </c>
      <c r="M23" s="340">
        <v>3574.71408206619</v>
      </c>
      <c r="N23" s="43">
        <f t="shared" si="3"/>
        <v>7880.81466532312</v>
      </c>
    </row>
    <row r="24" s="30" customFormat="1" ht="20.1" customHeight="1" spans="1:14">
      <c r="A24" s="39"/>
      <c r="B24" s="36">
        <v>5500</v>
      </c>
      <c r="C24" s="35">
        <f t="shared" si="20"/>
        <v>216.535433070866</v>
      </c>
      <c r="D24" s="41">
        <v>2380</v>
      </c>
      <c r="E24" s="35">
        <f t="shared" si="21"/>
        <v>90.1574803149606</v>
      </c>
      <c r="F24" s="41">
        <v>1341</v>
      </c>
      <c r="G24" s="35">
        <f t="shared" si="22"/>
        <v>52.7952755905512</v>
      </c>
      <c r="H24" s="342" t="s">
        <v>21</v>
      </c>
      <c r="I24" s="34">
        <v>1200</v>
      </c>
      <c r="J24" s="34">
        <f t="shared" si="1"/>
        <v>2400</v>
      </c>
      <c r="K24" s="341">
        <f t="shared" si="19"/>
        <v>1000</v>
      </c>
      <c r="L24" s="34">
        <f t="shared" si="23"/>
        <v>2000</v>
      </c>
      <c r="M24" s="340">
        <v>3654.93958206619</v>
      </c>
      <c r="N24" s="43">
        <f t="shared" si="3"/>
        <v>8057.67980262312</v>
      </c>
    </row>
    <row r="25" s="30" customFormat="1" ht="20.1" customHeight="1" spans="1:14">
      <c r="A25" s="42"/>
      <c r="B25" s="36">
        <v>6000</v>
      </c>
      <c r="C25" s="35">
        <f t="shared" si="20"/>
        <v>236.220472440945</v>
      </c>
      <c r="D25" s="41">
        <v>2540</v>
      </c>
      <c r="E25" s="35">
        <f t="shared" si="21"/>
        <v>93.7007874015748</v>
      </c>
      <c r="F25" s="41">
        <v>1501</v>
      </c>
      <c r="G25" s="35">
        <f t="shared" si="22"/>
        <v>59.0944881889764</v>
      </c>
      <c r="H25" s="342" t="s">
        <v>21</v>
      </c>
      <c r="I25" s="34">
        <v>900</v>
      </c>
      <c r="J25" s="34">
        <f t="shared" si="1"/>
        <v>1800</v>
      </c>
      <c r="K25" s="341">
        <f t="shared" si="19"/>
        <v>900</v>
      </c>
      <c r="L25" s="34">
        <f t="shared" si="23"/>
        <v>1800</v>
      </c>
      <c r="M25" s="340">
        <v>3707.79408206619</v>
      </c>
      <c r="N25" s="43">
        <f t="shared" si="3"/>
        <v>8174.20283332312</v>
      </c>
    </row>
    <row r="26" s="30" customFormat="1" ht="20.1" customHeight="1" spans="1:14">
      <c r="A26" s="326"/>
      <c r="B26" s="74"/>
      <c r="C26" s="327"/>
      <c r="E26" s="328"/>
      <c r="F26" s="74"/>
      <c r="G26" s="328"/>
      <c r="H26" s="74"/>
      <c r="I26" s="74"/>
      <c r="J26" s="74"/>
      <c r="K26" s="74"/>
      <c r="L26" s="74"/>
      <c r="N26" s="328"/>
    </row>
    <row r="27" s="30" customFormat="1" ht="26" customHeight="1" spans="2:13">
      <c r="B27" s="329"/>
      <c r="C27" s="330"/>
      <c r="D27" s="330"/>
      <c r="F27" s="330"/>
      <c r="H27" s="330"/>
      <c r="I27" s="330"/>
      <c r="J27" s="330"/>
      <c r="K27" s="330"/>
      <c r="L27" s="330"/>
      <c r="M27" s="330"/>
    </row>
    <row r="28" s="30" customFormat="1" ht="14.4" spans="1:14">
      <c r="A28" s="331"/>
      <c r="B28" s="329"/>
      <c r="C28" s="332"/>
      <c r="D28" s="333"/>
      <c r="E28" s="334"/>
      <c r="F28" s="333"/>
      <c r="G28" s="334"/>
      <c r="H28" s="333"/>
      <c r="I28" s="333"/>
      <c r="J28" s="333"/>
      <c r="K28" s="333"/>
      <c r="L28" s="333"/>
      <c r="M28" s="333"/>
      <c r="N28" s="334"/>
    </row>
    <row r="29" s="30" customFormat="1" ht="14.4" spans="1:14">
      <c r="A29" s="335"/>
      <c r="B29" s="336"/>
      <c r="C29" s="337"/>
      <c r="D29" s="338"/>
      <c r="E29" s="324"/>
      <c r="F29" s="338"/>
      <c r="G29" s="324"/>
      <c r="H29" s="338"/>
      <c r="I29" s="338"/>
      <c r="J29" s="338"/>
      <c r="K29" s="338"/>
      <c r="L29" s="338"/>
      <c r="M29" s="338"/>
      <c r="N29" s="27"/>
    </row>
    <row r="30" s="28" customFormat="1" ht="14.4" spans="2:13">
      <c r="B30" s="324"/>
      <c r="C30" s="324"/>
      <c r="D30" s="324"/>
      <c r="F30" s="324"/>
      <c r="H30" s="324"/>
      <c r="I30" s="324"/>
      <c r="J30" s="324"/>
      <c r="K30" s="324"/>
      <c r="L30" s="324"/>
      <c r="M30" s="324"/>
    </row>
    <row r="31" s="27" customFormat="1" ht="32.4" spans="1:14">
      <c r="A31" s="31"/>
      <c r="B31" s="32"/>
      <c r="C31" s="32"/>
      <c r="D31" s="32"/>
      <c r="E31" s="32"/>
      <c r="F31" s="150" t="s">
        <v>0</v>
      </c>
      <c r="G31" s="150"/>
      <c r="H31" s="150"/>
      <c r="I31" s="150"/>
      <c r="J31" s="150"/>
      <c r="K31" s="150"/>
      <c r="L31" s="150" t="s">
        <v>24</v>
      </c>
      <c r="M31" s="150"/>
      <c r="N31" s="150"/>
    </row>
    <row r="32" s="28" customFormat="1" ht="73" customHeight="1" spans="1:14">
      <c r="A32" s="7" t="s">
        <v>2</v>
      </c>
      <c r="B32" s="8" t="s">
        <v>3</v>
      </c>
      <c r="C32" s="9"/>
      <c r="D32" s="8" t="s">
        <v>4</v>
      </c>
      <c r="E32" s="9"/>
      <c r="F32" s="8" t="s">
        <v>5</v>
      </c>
      <c r="G32" s="9"/>
      <c r="H32" s="8" t="s">
        <v>6</v>
      </c>
      <c r="I32" s="8" t="s">
        <v>7</v>
      </c>
      <c r="J32" s="9"/>
      <c r="K32" s="9"/>
      <c r="L32" s="9"/>
      <c r="M32" s="9" t="s">
        <v>8</v>
      </c>
      <c r="N32" s="9"/>
    </row>
    <row r="33" s="29" customFormat="1" ht="14.4" spans="1:21">
      <c r="A33" s="10"/>
      <c r="B33" s="9"/>
      <c r="C33" s="9"/>
      <c r="D33" s="9"/>
      <c r="E33" s="9"/>
      <c r="F33" s="9"/>
      <c r="G33" s="9"/>
      <c r="H33" s="9"/>
      <c r="I33" s="8" t="s">
        <v>9</v>
      </c>
      <c r="J33" s="9"/>
      <c r="K33" s="8" t="s">
        <v>10</v>
      </c>
      <c r="L33" s="9"/>
      <c r="M33" s="9" t="s">
        <v>24</v>
      </c>
      <c r="N33" s="9"/>
      <c r="O33" s="28"/>
      <c r="P33" s="28"/>
      <c r="Q33" s="28"/>
      <c r="R33" s="28"/>
      <c r="S33" s="28"/>
      <c r="T33" s="28"/>
      <c r="U33" s="28"/>
    </row>
    <row r="34" s="30" customFormat="1" ht="70" customHeight="1" spans="1:21">
      <c r="A34" s="10"/>
      <c r="B34" s="9" t="s">
        <v>11</v>
      </c>
      <c r="C34" s="9" t="s">
        <v>12</v>
      </c>
      <c r="D34" s="9" t="s">
        <v>11</v>
      </c>
      <c r="E34" s="9" t="s">
        <v>12</v>
      </c>
      <c r="F34" s="9" t="s">
        <v>11</v>
      </c>
      <c r="G34" s="9" t="s">
        <v>12</v>
      </c>
      <c r="H34" s="9" t="s">
        <v>13</v>
      </c>
      <c r="I34" s="9" t="s">
        <v>14</v>
      </c>
      <c r="J34" s="9" t="s">
        <v>15</v>
      </c>
      <c r="K34" s="9" t="s">
        <v>14</v>
      </c>
      <c r="L34" s="9" t="s">
        <v>15</v>
      </c>
      <c r="M34" s="9" t="s">
        <v>16</v>
      </c>
      <c r="N34" s="9" t="s">
        <v>17</v>
      </c>
      <c r="O34" s="28"/>
      <c r="P34" s="28"/>
      <c r="Q34" s="28"/>
      <c r="R34" s="28"/>
      <c r="S34" s="28"/>
      <c r="T34" s="28"/>
      <c r="U34" s="28"/>
    </row>
    <row r="35" s="30" customFormat="1" spans="1:21">
      <c r="A35" s="7" t="s">
        <v>18</v>
      </c>
      <c r="B35" s="34">
        <v>2000</v>
      </c>
      <c r="C35" s="35">
        <f t="shared" ref="C35:G35" si="24">SUM(B35/25.4)</f>
        <v>78.740157480315</v>
      </c>
      <c r="D35" s="41">
        <v>1580</v>
      </c>
      <c r="E35" s="35">
        <f t="shared" si="24"/>
        <v>62.2047244094488</v>
      </c>
      <c r="F35" s="34">
        <v>140</v>
      </c>
      <c r="G35" s="35">
        <f t="shared" si="24"/>
        <v>5.51181102362205</v>
      </c>
      <c r="H35" s="342" t="s">
        <v>19</v>
      </c>
      <c r="I35" s="34">
        <v>2500</v>
      </c>
      <c r="J35" s="34">
        <f t="shared" ref="J35:J49" si="25">SUM(I35)*2</f>
        <v>5000</v>
      </c>
      <c r="K35" s="339">
        <f>I35-150</f>
        <v>2350</v>
      </c>
      <c r="L35" s="34">
        <f t="shared" ref="L35:L55" si="26">SUM(K35)*2</f>
        <v>4700</v>
      </c>
      <c r="M35" s="340">
        <v>3482.79887859642</v>
      </c>
      <c r="N35" s="43">
        <f t="shared" ref="N35:N50" si="27">SUM(M35*2.2046)</f>
        <v>7678.17840775367</v>
      </c>
      <c r="O35" s="28"/>
      <c r="P35" s="28"/>
      <c r="Q35" s="28"/>
      <c r="R35" s="28"/>
      <c r="S35" s="28"/>
      <c r="T35" s="28"/>
      <c r="U35" s="28"/>
    </row>
    <row r="36" s="30" customFormat="1" ht="14.4" spans="1:21">
      <c r="A36" s="7"/>
      <c r="B36" s="34">
        <v>2500</v>
      </c>
      <c r="C36" s="35">
        <f t="shared" ref="C36:G36" si="28">SUM(B36/25.4)</f>
        <v>98.4251968503937</v>
      </c>
      <c r="D36" s="325">
        <v>1830</v>
      </c>
      <c r="E36" s="35">
        <f t="shared" si="28"/>
        <v>72.0472440944882</v>
      </c>
      <c r="F36" s="34">
        <v>140</v>
      </c>
      <c r="G36" s="35">
        <f t="shared" si="28"/>
        <v>5.51181102362205</v>
      </c>
      <c r="H36" s="342" t="s">
        <v>20</v>
      </c>
      <c r="I36" s="34">
        <v>2500</v>
      </c>
      <c r="J36" s="34">
        <f t="shared" si="25"/>
        <v>5000</v>
      </c>
      <c r="K36" s="339">
        <f>I36-150</f>
        <v>2350</v>
      </c>
      <c r="L36" s="34">
        <f t="shared" si="26"/>
        <v>4700</v>
      </c>
      <c r="M36" s="340">
        <v>3518.99467578014</v>
      </c>
      <c r="N36" s="43">
        <f t="shared" si="27"/>
        <v>7757.9756622249</v>
      </c>
      <c r="O36" s="28"/>
      <c r="P36" s="28"/>
      <c r="Q36" s="28"/>
      <c r="R36" s="28"/>
      <c r="S36" s="28"/>
      <c r="T36" s="28"/>
      <c r="U36" s="28"/>
    </row>
    <row r="37" s="30" customFormat="1" spans="1:21">
      <c r="A37" s="10"/>
      <c r="B37" s="34">
        <v>3000</v>
      </c>
      <c r="C37" s="35">
        <f t="shared" ref="C37:G37" si="29">SUM(B37/25.4)</f>
        <v>118.110236220472</v>
      </c>
      <c r="D37" s="41">
        <v>2080</v>
      </c>
      <c r="E37" s="35">
        <f t="shared" si="29"/>
        <v>81.8897637795276</v>
      </c>
      <c r="F37" s="34">
        <v>140</v>
      </c>
      <c r="G37" s="35">
        <f t="shared" si="29"/>
        <v>5.51181102362205</v>
      </c>
      <c r="H37" s="342" t="s">
        <v>20</v>
      </c>
      <c r="I37" s="34">
        <v>2500</v>
      </c>
      <c r="J37" s="34">
        <f t="shared" si="25"/>
        <v>5000</v>
      </c>
      <c r="K37" s="339">
        <f>I37-150</f>
        <v>2350</v>
      </c>
      <c r="L37" s="34">
        <f t="shared" si="26"/>
        <v>4700</v>
      </c>
      <c r="M37" s="339">
        <f>3555</f>
        <v>3555</v>
      </c>
      <c r="N37" s="43">
        <f t="shared" si="27"/>
        <v>7837.353</v>
      </c>
      <c r="O37" s="28"/>
      <c r="P37" s="28"/>
      <c r="Q37" s="28"/>
      <c r="R37" s="28"/>
      <c r="S37" s="28"/>
      <c r="T37" s="28"/>
      <c r="U37" s="28"/>
    </row>
    <row r="38" s="30" customFormat="1" spans="1:21">
      <c r="A38" s="10"/>
      <c r="B38" s="34">
        <v>3300</v>
      </c>
      <c r="C38" s="35">
        <f t="shared" ref="C38:G38" si="30">SUM(B38/25.4)</f>
        <v>129.92125984252</v>
      </c>
      <c r="D38" s="41">
        <v>2230</v>
      </c>
      <c r="E38" s="35">
        <f t="shared" si="30"/>
        <v>87.7952755905512</v>
      </c>
      <c r="F38" s="34">
        <v>140</v>
      </c>
      <c r="G38" s="35">
        <f t="shared" si="30"/>
        <v>5.51181102362205</v>
      </c>
      <c r="H38" s="342" t="s">
        <v>20</v>
      </c>
      <c r="I38" s="34">
        <v>2500</v>
      </c>
      <c r="J38" s="34">
        <f t="shared" si="25"/>
        <v>5000</v>
      </c>
      <c r="K38" s="339">
        <v>2300</v>
      </c>
      <c r="L38" s="34">
        <f t="shared" si="26"/>
        <v>4600</v>
      </c>
      <c r="M38" s="340">
        <v>3576.58055883391</v>
      </c>
      <c r="N38" s="43">
        <f t="shared" si="27"/>
        <v>7884.92950000524</v>
      </c>
      <c r="O38" s="28"/>
      <c r="P38" s="28"/>
      <c r="Q38" s="28"/>
      <c r="R38" s="28"/>
      <c r="S38" s="28"/>
      <c r="T38" s="28"/>
      <c r="U38" s="28"/>
    </row>
    <row r="39" s="30" customFormat="1" spans="1:21">
      <c r="A39" s="10"/>
      <c r="B39" s="34">
        <v>3500</v>
      </c>
      <c r="C39" s="35">
        <f t="shared" ref="C39:G39" si="31">SUM(B39/25.4)</f>
        <v>137.795275590551</v>
      </c>
      <c r="D39" s="41">
        <v>2330</v>
      </c>
      <c r="E39" s="35">
        <f t="shared" si="31"/>
        <v>91.7322834645669</v>
      </c>
      <c r="F39" s="34">
        <v>140</v>
      </c>
      <c r="G39" s="35">
        <f t="shared" si="31"/>
        <v>5.51181102362205</v>
      </c>
      <c r="H39" s="342" t="s">
        <v>20</v>
      </c>
      <c r="I39" s="34">
        <v>2500</v>
      </c>
      <c r="J39" s="34">
        <f t="shared" si="25"/>
        <v>5000</v>
      </c>
      <c r="K39" s="339">
        <v>2200</v>
      </c>
      <c r="L39" s="34">
        <f t="shared" si="26"/>
        <v>4400</v>
      </c>
      <c r="M39" s="340">
        <v>3591.09697527673</v>
      </c>
      <c r="N39" s="43">
        <f t="shared" si="27"/>
        <v>7916.93239169508</v>
      </c>
      <c r="O39" s="28"/>
      <c r="P39" s="28"/>
      <c r="Q39" s="28"/>
      <c r="R39" s="28"/>
      <c r="S39" s="28"/>
      <c r="T39" s="28"/>
      <c r="U39" s="28"/>
    </row>
    <row r="40" s="30" customFormat="1" spans="1:14">
      <c r="A40" s="10"/>
      <c r="B40" s="34">
        <v>4000</v>
      </c>
      <c r="C40" s="35">
        <f t="shared" ref="C40:G40" si="32">SUM(B40/25.4)</f>
        <v>157.48031496063</v>
      </c>
      <c r="D40" s="41">
        <v>2630</v>
      </c>
      <c r="E40" s="35">
        <f t="shared" si="32"/>
        <v>103.543307086614</v>
      </c>
      <c r="F40" s="34">
        <v>140</v>
      </c>
      <c r="G40" s="35">
        <f t="shared" si="32"/>
        <v>5.51181102362205</v>
      </c>
      <c r="H40" s="342" t="s">
        <v>21</v>
      </c>
      <c r="I40" s="34">
        <v>2300</v>
      </c>
      <c r="J40" s="34">
        <f t="shared" si="25"/>
        <v>4600</v>
      </c>
      <c r="K40" s="339">
        <v>2100</v>
      </c>
      <c r="L40" s="34">
        <f t="shared" si="26"/>
        <v>4200</v>
      </c>
      <c r="M40" s="340">
        <v>3662.90259678551</v>
      </c>
      <c r="N40" s="43">
        <f t="shared" si="27"/>
        <v>8075.23506487334</v>
      </c>
    </row>
    <row r="41" s="30" customFormat="1" spans="1:14">
      <c r="A41" s="10"/>
      <c r="B41" s="34">
        <v>4500</v>
      </c>
      <c r="C41" s="35">
        <f t="shared" ref="C41:G41" si="33">SUM(B41/25.4)</f>
        <v>177.165354330709</v>
      </c>
      <c r="D41" s="41">
        <v>2880</v>
      </c>
      <c r="E41" s="35">
        <f t="shared" si="33"/>
        <v>113.385826771654</v>
      </c>
      <c r="F41" s="34">
        <v>140</v>
      </c>
      <c r="G41" s="35">
        <f t="shared" si="33"/>
        <v>5.51181102362205</v>
      </c>
      <c r="H41" s="342" t="s">
        <v>21</v>
      </c>
      <c r="I41" s="34">
        <v>2100</v>
      </c>
      <c r="J41" s="34">
        <f t="shared" si="25"/>
        <v>4200</v>
      </c>
      <c r="K41" s="339">
        <v>1900</v>
      </c>
      <c r="L41" s="34">
        <f t="shared" si="26"/>
        <v>3800</v>
      </c>
      <c r="M41" s="340">
        <v>3698.90788950908</v>
      </c>
      <c r="N41" s="43">
        <f t="shared" si="27"/>
        <v>8154.61233321172</v>
      </c>
    </row>
    <row r="42" s="30" customFormat="1" spans="1:14">
      <c r="A42" s="10"/>
      <c r="B42" s="34">
        <v>5000</v>
      </c>
      <c r="C42" s="35">
        <f t="shared" ref="C42:G42" si="34">SUM(B42/25.4)</f>
        <v>196.850393700787</v>
      </c>
      <c r="D42" s="41">
        <v>3130</v>
      </c>
      <c r="E42" s="35">
        <f t="shared" si="34"/>
        <v>123.228346456693</v>
      </c>
      <c r="F42" s="34">
        <v>140</v>
      </c>
      <c r="G42" s="35">
        <f t="shared" si="34"/>
        <v>5.51181102362205</v>
      </c>
      <c r="H42" s="342" t="s">
        <v>21</v>
      </c>
      <c r="I42" s="34">
        <v>1900</v>
      </c>
      <c r="J42" s="34">
        <f t="shared" si="25"/>
        <v>3800</v>
      </c>
      <c r="K42" s="339">
        <v>1700</v>
      </c>
      <c r="L42" s="34">
        <f t="shared" si="26"/>
        <v>3400</v>
      </c>
      <c r="M42" s="340">
        <v>3735.10373796657</v>
      </c>
      <c r="N42" s="43">
        <f t="shared" si="27"/>
        <v>8234.4097007211</v>
      </c>
    </row>
    <row r="43" s="30" customFormat="1" spans="1:14">
      <c r="A43" s="38" t="s">
        <v>22</v>
      </c>
      <c r="B43" s="36">
        <v>2700</v>
      </c>
      <c r="C43" s="35">
        <f t="shared" ref="C43:G43" si="35">SUM(B43/25.4)</f>
        <v>106.299212598425</v>
      </c>
      <c r="D43" s="36">
        <v>1930</v>
      </c>
      <c r="E43" s="35">
        <f t="shared" si="35"/>
        <v>75.9842519685039</v>
      </c>
      <c r="F43" s="36">
        <v>830</v>
      </c>
      <c r="G43" s="35">
        <f t="shared" si="35"/>
        <v>32.6771653543307</v>
      </c>
      <c r="H43" s="342" t="s">
        <v>20</v>
      </c>
      <c r="I43" s="34">
        <v>2500</v>
      </c>
      <c r="J43" s="34">
        <f t="shared" si="25"/>
        <v>5000</v>
      </c>
      <c r="K43" s="339">
        <v>2350</v>
      </c>
      <c r="L43" s="34">
        <f t="shared" si="26"/>
        <v>4700</v>
      </c>
      <c r="M43" s="339">
        <f>3550</f>
        <v>3550</v>
      </c>
      <c r="N43" s="43">
        <f t="shared" si="27"/>
        <v>7826.33</v>
      </c>
    </row>
    <row r="44" s="30" customFormat="1" spans="1:14">
      <c r="A44" s="39"/>
      <c r="B44" s="34">
        <v>3000</v>
      </c>
      <c r="C44" s="35">
        <f t="shared" ref="C44:G44" si="36">SUM(B44/25.4)</f>
        <v>118.110236220472</v>
      </c>
      <c r="D44" s="36">
        <v>2080</v>
      </c>
      <c r="E44" s="35">
        <f t="shared" si="36"/>
        <v>81.8897637795276</v>
      </c>
      <c r="F44" s="36">
        <v>980</v>
      </c>
      <c r="G44" s="35">
        <f t="shared" si="36"/>
        <v>38.5826771653543</v>
      </c>
      <c r="H44" s="342" t="s">
        <v>20</v>
      </c>
      <c r="I44" s="34">
        <v>2500</v>
      </c>
      <c r="J44" s="34">
        <f t="shared" si="25"/>
        <v>5000</v>
      </c>
      <c r="K44" s="339">
        <v>2350</v>
      </c>
      <c r="L44" s="34">
        <f t="shared" si="26"/>
        <v>4700</v>
      </c>
      <c r="M44" s="339">
        <f>3585</f>
        <v>3585</v>
      </c>
      <c r="N44" s="43">
        <f t="shared" si="27"/>
        <v>7903.491</v>
      </c>
    </row>
    <row r="45" s="30" customFormat="1" ht="24.95" customHeight="1" spans="1:14">
      <c r="A45" s="39"/>
      <c r="B45" s="34">
        <v>3300</v>
      </c>
      <c r="C45" s="35">
        <f t="shared" ref="C45:G45" si="37">SUM(B45/25.4)</f>
        <v>129.92125984252</v>
      </c>
      <c r="D45" s="36">
        <v>2230</v>
      </c>
      <c r="E45" s="35">
        <f t="shared" si="37"/>
        <v>87.7952755905512</v>
      </c>
      <c r="F45" s="36">
        <v>1130</v>
      </c>
      <c r="G45" s="35">
        <f t="shared" si="37"/>
        <v>44.488188976378</v>
      </c>
      <c r="H45" s="342" t="s">
        <v>20</v>
      </c>
      <c r="I45" s="34">
        <v>2500</v>
      </c>
      <c r="J45" s="34">
        <f t="shared" si="25"/>
        <v>5000</v>
      </c>
      <c r="K45" s="339">
        <v>2350</v>
      </c>
      <c r="L45" s="34">
        <f t="shared" si="26"/>
        <v>4700</v>
      </c>
      <c r="M45" s="340">
        <v>3609</v>
      </c>
      <c r="N45" s="43">
        <f t="shared" si="27"/>
        <v>7956.4014</v>
      </c>
    </row>
    <row r="46" s="30" customFormat="1" ht="24.95" customHeight="1" spans="1:14">
      <c r="A46" s="39"/>
      <c r="B46" s="34">
        <v>3500</v>
      </c>
      <c r="C46" s="35">
        <f t="shared" ref="C46:G46" si="38">SUM(B46/25.4)</f>
        <v>137.795275590551</v>
      </c>
      <c r="D46" s="36">
        <v>2330</v>
      </c>
      <c r="E46" s="35">
        <f t="shared" si="38"/>
        <v>91.7322834645669</v>
      </c>
      <c r="F46" s="36">
        <v>1230</v>
      </c>
      <c r="G46" s="35">
        <f t="shared" si="38"/>
        <v>48.4251968503937</v>
      </c>
      <c r="H46" s="342" t="s">
        <v>20</v>
      </c>
      <c r="I46" s="34">
        <v>2500</v>
      </c>
      <c r="J46" s="34">
        <f t="shared" si="25"/>
        <v>5000</v>
      </c>
      <c r="K46" s="339">
        <v>2200</v>
      </c>
      <c r="L46" s="34">
        <f t="shared" si="26"/>
        <v>4400</v>
      </c>
      <c r="M46" s="340">
        <v>3624.76983206619</v>
      </c>
      <c r="N46" s="43">
        <f>SUM(M45*2.2046)</f>
        <v>7956.4014</v>
      </c>
    </row>
    <row r="47" s="30" customFormat="1" ht="24.95" customHeight="1" spans="1:14">
      <c r="A47" s="42"/>
      <c r="B47" s="34">
        <v>4000</v>
      </c>
      <c r="C47" s="35">
        <f t="shared" ref="C47:G47" si="39">SUM(B47/25.4)</f>
        <v>157.48031496063</v>
      </c>
      <c r="D47" s="36">
        <v>2630</v>
      </c>
      <c r="E47" s="35">
        <f t="shared" si="39"/>
        <v>103.543307086614</v>
      </c>
      <c r="F47" s="36">
        <v>1530</v>
      </c>
      <c r="G47" s="35">
        <f t="shared" si="39"/>
        <v>60.2362204724409</v>
      </c>
      <c r="H47" s="342" t="s">
        <v>21</v>
      </c>
      <c r="I47" s="34">
        <v>2300</v>
      </c>
      <c r="J47" s="34">
        <f t="shared" si="25"/>
        <v>4600</v>
      </c>
      <c r="K47" s="339">
        <v>2100</v>
      </c>
      <c r="L47" s="34">
        <f t="shared" si="26"/>
        <v>4200</v>
      </c>
      <c r="M47" s="340">
        <v>3662.90259678551</v>
      </c>
      <c r="N47" s="43">
        <f>SUM(M46*2.2046)</f>
        <v>7991.16757177312</v>
      </c>
    </row>
    <row r="48" s="30" customFormat="1" ht="24.95" customHeight="1" spans="1:14">
      <c r="A48" s="40" t="s">
        <v>23</v>
      </c>
      <c r="B48" s="34">
        <v>3600</v>
      </c>
      <c r="C48" s="35">
        <f t="shared" ref="C48:G48" si="40">SUM(B48/25.4)</f>
        <v>141.732283464567</v>
      </c>
      <c r="D48" s="41">
        <v>1820</v>
      </c>
      <c r="E48" s="35">
        <f t="shared" si="40"/>
        <v>71.6535433070866</v>
      </c>
      <c r="F48" s="41">
        <v>781</v>
      </c>
      <c r="G48" s="35">
        <f t="shared" si="40"/>
        <v>30.748031496063</v>
      </c>
      <c r="H48" s="342" t="s">
        <v>21</v>
      </c>
      <c r="I48" s="34">
        <v>2300</v>
      </c>
      <c r="J48" s="34">
        <f t="shared" si="25"/>
        <v>4600</v>
      </c>
      <c r="K48" s="339">
        <v>2050</v>
      </c>
      <c r="L48" s="34">
        <f t="shared" si="26"/>
        <v>4100</v>
      </c>
      <c r="M48" s="340">
        <v>3668.62458206619</v>
      </c>
      <c r="N48" s="43">
        <f t="shared" si="27"/>
        <v>8087.84975362312</v>
      </c>
    </row>
    <row r="49" s="30" customFormat="1" ht="24.95" customHeight="1" spans="1:14">
      <c r="A49" s="39"/>
      <c r="B49" s="34">
        <v>4000</v>
      </c>
      <c r="C49" s="35">
        <f t="shared" ref="C49:G49" si="41">SUM(B49/25.4)</f>
        <v>157.48031496063</v>
      </c>
      <c r="D49" s="41">
        <v>1950</v>
      </c>
      <c r="E49" s="35">
        <f t="shared" si="41"/>
        <v>76.7716535433071</v>
      </c>
      <c r="F49" s="41">
        <v>911</v>
      </c>
      <c r="G49" s="35">
        <f t="shared" si="41"/>
        <v>35.8661417322835</v>
      </c>
      <c r="H49" s="342" t="s">
        <v>21</v>
      </c>
      <c r="I49" s="34">
        <v>2150</v>
      </c>
      <c r="J49" s="34">
        <f t="shared" si="25"/>
        <v>4300</v>
      </c>
      <c r="K49" s="339">
        <v>2000</v>
      </c>
      <c r="L49" s="34">
        <f t="shared" si="26"/>
        <v>4000</v>
      </c>
      <c r="M49" s="340">
        <v>3700.67758206619</v>
      </c>
      <c r="N49" s="43">
        <f t="shared" si="27"/>
        <v>8158.51379742312</v>
      </c>
    </row>
    <row r="50" s="30" customFormat="1" ht="20.1" customHeight="1" spans="1:14">
      <c r="A50" s="39"/>
      <c r="B50" s="36">
        <v>4300</v>
      </c>
      <c r="C50" s="35">
        <f t="shared" ref="C50:G50" si="42">SUM(B50/25.4)</f>
        <v>169.291338582677</v>
      </c>
      <c r="D50" s="41">
        <v>2050</v>
      </c>
      <c r="E50" s="35">
        <f t="shared" si="42"/>
        <v>80.7086614173228</v>
      </c>
      <c r="F50" s="41">
        <v>1011</v>
      </c>
      <c r="G50" s="35">
        <f t="shared" si="42"/>
        <v>39.8031496062992</v>
      </c>
      <c r="H50" s="34"/>
      <c r="I50" s="34">
        <v>2100</v>
      </c>
      <c r="J50" s="34"/>
      <c r="K50" s="339">
        <v>1900</v>
      </c>
      <c r="L50" s="34">
        <f t="shared" si="26"/>
        <v>3800</v>
      </c>
      <c r="M50" s="340">
        <v>3722.37908206619</v>
      </c>
      <c r="N50" s="43">
        <f t="shared" si="27"/>
        <v>8206.35692432312</v>
      </c>
    </row>
    <row r="51" s="30" customFormat="1" ht="20.1" customHeight="1" spans="1:14">
      <c r="A51" s="39"/>
      <c r="B51" s="34">
        <v>4500</v>
      </c>
      <c r="C51" s="35">
        <f t="shared" ref="C51:C55" si="43">SUM(B51/25.4)</f>
        <v>177.165354330709</v>
      </c>
      <c r="D51" s="41">
        <v>2120</v>
      </c>
      <c r="E51" s="35">
        <f t="shared" ref="E51:E55" si="44">SUM(D50/25.4)</f>
        <v>80.7086614173228</v>
      </c>
      <c r="F51" s="41">
        <v>1081</v>
      </c>
      <c r="G51" s="35">
        <f t="shared" ref="G51:G55" si="45">SUM(F51/25.4)</f>
        <v>42.5590551181102</v>
      </c>
      <c r="H51" s="342" t="s">
        <v>21</v>
      </c>
      <c r="I51" s="34">
        <v>2000</v>
      </c>
      <c r="J51" s="34">
        <f t="shared" ref="J51:J55" si="46">SUM(I51)*2</f>
        <v>4000</v>
      </c>
      <c r="K51" s="339">
        <v>1800</v>
      </c>
      <c r="L51" s="34">
        <f t="shared" si="26"/>
        <v>3600</v>
      </c>
      <c r="M51" s="340">
        <v>3737.58058206619</v>
      </c>
      <c r="N51" s="43">
        <f t="shared" ref="N51:N55" si="47">SUM(M51*2.2046)</f>
        <v>8239.87015122312</v>
      </c>
    </row>
    <row r="52" s="30" customFormat="1" ht="20.1" customHeight="1" spans="1:14">
      <c r="A52" s="39"/>
      <c r="B52" s="34">
        <v>4700</v>
      </c>
      <c r="C52" s="35">
        <f t="shared" si="43"/>
        <v>185.03937007874</v>
      </c>
      <c r="D52" s="41">
        <v>2190</v>
      </c>
      <c r="E52" s="35">
        <f t="shared" si="44"/>
        <v>83.4645669291339</v>
      </c>
      <c r="F52" s="41">
        <v>1151</v>
      </c>
      <c r="G52" s="35">
        <f t="shared" si="45"/>
        <v>45.3149606299213</v>
      </c>
      <c r="H52" s="342" t="s">
        <v>21</v>
      </c>
      <c r="I52" s="34">
        <v>1900</v>
      </c>
      <c r="J52" s="34">
        <f t="shared" si="46"/>
        <v>3800</v>
      </c>
      <c r="K52" s="339">
        <v>1700</v>
      </c>
      <c r="L52" s="34">
        <f t="shared" si="26"/>
        <v>3400</v>
      </c>
      <c r="M52" s="340">
        <v>3752.80208206619</v>
      </c>
      <c r="N52" s="43">
        <f t="shared" si="47"/>
        <v>8273.42747012312</v>
      </c>
    </row>
    <row r="53" s="30" customFormat="1" ht="20.1" customHeight="1" spans="1:14">
      <c r="A53" s="39"/>
      <c r="B53" s="34">
        <v>5000</v>
      </c>
      <c r="C53" s="35">
        <f t="shared" si="43"/>
        <v>196.850393700787</v>
      </c>
      <c r="D53" s="41">
        <v>2290</v>
      </c>
      <c r="E53" s="35">
        <f t="shared" si="44"/>
        <v>86.2204724409449</v>
      </c>
      <c r="F53" s="41">
        <v>1251</v>
      </c>
      <c r="G53" s="35">
        <f t="shared" si="45"/>
        <v>49.251968503937</v>
      </c>
      <c r="H53" s="342" t="s">
        <v>21</v>
      </c>
      <c r="I53" s="34">
        <v>1800</v>
      </c>
      <c r="J53" s="34">
        <f t="shared" si="46"/>
        <v>3600</v>
      </c>
      <c r="K53" s="339">
        <v>1600</v>
      </c>
      <c r="L53" s="34">
        <f t="shared" si="26"/>
        <v>3200</v>
      </c>
      <c r="M53" s="340">
        <v>3774.71408206619</v>
      </c>
      <c r="N53" s="43">
        <f t="shared" si="47"/>
        <v>8321.73466532312</v>
      </c>
    </row>
    <row r="54" s="30" customFormat="1" ht="20.1" customHeight="1" spans="1:14">
      <c r="A54" s="39"/>
      <c r="B54" s="36">
        <v>5500</v>
      </c>
      <c r="C54" s="35">
        <f t="shared" si="43"/>
        <v>216.535433070866</v>
      </c>
      <c r="D54" s="41">
        <v>2380</v>
      </c>
      <c r="E54" s="35">
        <f t="shared" si="44"/>
        <v>90.1574803149606</v>
      </c>
      <c r="F54" s="41">
        <v>1341</v>
      </c>
      <c r="G54" s="35">
        <f t="shared" si="45"/>
        <v>52.7952755905512</v>
      </c>
      <c r="H54" s="342" t="s">
        <v>21</v>
      </c>
      <c r="I54" s="34">
        <v>1500</v>
      </c>
      <c r="J54" s="34">
        <f t="shared" si="46"/>
        <v>3000</v>
      </c>
      <c r="K54" s="339">
        <v>1500</v>
      </c>
      <c r="L54" s="34">
        <f t="shared" si="26"/>
        <v>3000</v>
      </c>
      <c r="M54" s="340">
        <v>3854.93958206619</v>
      </c>
      <c r="N54" s="43">
        <f t="shared" si="47"/>
        <v>8498.59980262312</v>
      </c>
    </row>
    <row r="55" s="30" customFormat="1" ht="20.1" customHeight="1" spans="1:14">
      <c r="A55" s="42"/>
      <c r="B55" s="36">
        <v>6000</v>
      </c>
      <c r="C55" s="35">
        <f t="shared" si="43"/>
        <v>236.220472440945</v>
      </c>
      <c r="D55" s="41">
        <v>2540</v>
      </c>
      <c r="E55" s="35">
        <f t="shared" si="44"/>
        <v>93.7007874015748</v>
      </c>
      <c r="F55" s="41">
        <v>1501</v>
      </c>
      <c r="G55" s="35">
        <f t="shared" si="45"/>
        <v>59.0944881889764</v>
      </c>
      <c r="H55" s="342" t="s">
        <v>21</v>
      </c>
      <c r="I55" s="34">
        <v>1200</v>
      </c>
      <c r="J55" s="34">
        <f t="shared" si="46"/>
        <v>2400</v>
      </c>
      <c r="K55" s="339">
        <v>1400</v>
      </c>
      <c r="L55" s="34">
        <f t="shared" si="26"/>
        <v>2800</v>
      </c>
      <c r="M55" s="340">
        <v>3907.79408206619</v>
      </c>
      <c r="N55" s="43">
        <f t="shared" si="47"/>
        <v>8615.12283332312</v>
      </c>
    </row>
    <row r="56" s="30" customFormat="1" ht="20.1" customHeight="1" spans="1:14">
      <c r="A56" s="326"/>
      <c r="B56" s="74"/>
      <c r="C56" s="327"/>
      <c r="E56" s="328"/>
      <c r="F56" s="74"/>
      <c r="G56" s="328"/>
      <c r="H56" s="74"/>
      <c r="I56" s="74"/>
      <c r="J56" s="74"/>
      <c r="K56" s="74"/>
      <c r="L56" s="74"/>
      <c r="M56" s="74"/>
      <c r="N56" s="328"/>
    </row>
    <row r="57" s="30" customFormat="1" ht="20.1" customHeight="1" spans="2:13">
      <c r="B57" s="329"/>
      <c r="C57" s="330"/>
      <c r="D57" s="330"/>
      <c r="F57" s="330"/>
      <c r="H57" s="330"/>
      <c r="I57" s="330"/>
      <c r="J57" s="330"/>
      <c r="K57" s="330"/>
      <c r="L57" s="330"/>
      <c r="M57" s="330"/>
    </row>
    <row r="58" s="30" customFormat="1" ht="14.4" spans="1:14">
      <c r="A58" s="331"/>
      <c r="B58" s="329"/>
      <c r="C58" s="332"/>
      <c r="D58" s="333"/>
      <c r="E58" s="334"/>
      <c r="F58" s="333"/>
      <c r="G58" s="334"/>
      <c r="H58" s="333"/>
      <c r="I58" s="333"/>
      <c r="J58" s="333"/>
      <c r="K58" s="333"/>
      <c r="L58" s="333"/>
      <c r="M58" s="333"/>
      <c r="N58" s="334"/>
    </row>
    <row r="59" s="30" customFormat="1" ht="14.4" spans="1:14">
      <c r="A59" s="335"/>
      <c r="B59" s="336"/>
      <c r="C59" s="337"/>
      <c r="D59" s="338"/>
      <c r="E59" s="324"/>
      <c r="F59" s="338"/>
      <c r="G59" s="324"/>
      <c r="H59" s="338"/>
      <c r="I59" s="338"/>
      <c r="J59" s="338"/>
      <c r="K59" s="338"/>
      <c r="L59" s="338"/>
      <c r="M59" s="338"/>
      <c r="N59" s="27"/>
    </row>
    <row r="60" s="28" customFormat="1" ht="14.4" spans="2:13">
      <c r="B60" s="324"/>
      <c r="C60" s="324"/>
      <c r="D60" s="324"/>
      <c r="F60" s="324"/>
      <c r="H60" s="324"/>
      <c r="I60" s="324"/>
      <c r="J60" s="324"/>
      <c r="K60" s="324"/>
      <c r="L60" s="324"/>
      <c r="M60" s="324"/>
    </row>
    <row r="61" s="27" customFormat="1" ht="14.4" spans="1:14">
      <c r="A61" s="28"/>
      <c r="B61" s="324"/>
      <c r="C61" s="324"/>
      <c r="D61" s="324"/>
      <c r="E61" s="28"/>
      <c r="F61" s="324"/>
      <c r="G61" s="28"/>
      <c r="H61" s="324"/>
      <c r="I61" s="324"/>
      <c r="J61" s="324"/>
      <c r="K61" s="324"/>
      <c r="L61" s="324"/>
      <c r="M61" s="324"/>
      <c r="N61" s="28"/>
    </row>
  </sheetData>
  <mergeCells count="30">
    <mergeCell ref="F1:K1"/>
    <mergeCell ref="L1:N1"/>
    <mergeCell ref="I2:L2"/>
    <mergeCell ref="M2:N2"/>
    <mergeCell ref="I3:J3"/>
    <mergeCell ref="K3:L3"/>
    <mergeCell ref="M3:N3"/>
    <mergeCell ref="F31:K31"/>
    <mergeCell ref="L31:N31"/>
    <mergeCell ref="I32:L32"/>
    <mergeCell ref="M32:N32"/>
    <mergeCell ref="I33:J33"/>
    <mergeCell ref="K33:L33"/>
    <mergeCell ref="M33:N33"/>
    <mergeCell ref="A2:A4"/>
    <mergeCell ref="A5:A12"/>
    <mergeCell ref="A13:A17"/>
    <mergeCell ref="A18:A25"/>
    <mergeCell ref="A32:A34"/>
    <mergeCell ref="A35:A42"/>
    <mergeCell ref="A43:A47"/>
    <mergeCell ref="A48:A55"/>
    <mergeCell ref="H2:H3"/>
    <mergeCell ref="H32:H33"/>
    <mergeCell ref="B2:C3"/>
    <mergeCell ref="D2:E3"/>
    <mergeCell ref="F2:G3"/>
    <mergeCell ref="B32:C33"/>
    <mergeCell ref="D32:E33"/>
    <mergeCell ref="F32:G33"/>
  </mergeCells>
  <pageMargins left="0.75" right="0.75" top="1" bottom="1" header="0.51" footer="0.51"/>
  <pageSetup paperSize="9" orientation="portrait"/>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I13" sqref="I13"/>
    </sheetView>
  </sheetViews>
  <sheetFormatPr defaultColWidth="8.88888888888889" defaultRowHeight="14.4" outlineLevelCol="3"/>
  <cols>
    <col min="1" max="1" width="10.2222222222222" customWidth="1"/>
    <col min="2" max="2" width="11" customWidth="1"/>
    <col min="3" max="3" width="11.4444444444444" customWidth="1"/>
    <col min="4" max="4" width="12.2222222222222" customWidth="1"/>
  </cols>
  <sheetData>
    <row r="1" ht="46.8" spans="1:4">
      <c r="A1" s="252" t="s">
        <v>90</v>
      </c>
      <c r="B1" s="252" t="s">
        <v>91</v>
      </c>
      <c r="C1" s="253" t="s">
        <v>92</v>
      </c>
      <c r="D1" s="253" t="s">
        <v>93</v>
      </c>
    </row>
    <row r="2" ht="15.6" spans="1:4">
      <c r="A2" s="254">
        <v>3000</v>
      </c>
      <c r="B2" s="255" t="s">
        <v>94</v>
      </c>
      <c r="C2" s="255">
        <v>3365</v>
      </c>
      <c r="D2" s="255">
        <v>4865</v>
      </c>
    </row>
    <row r="3" ht="15.6" spans="1:4">
      <c r="A3" s="256">
        <v>3500</v>
      </c>
      <c r="B3" s="255" t="s">
        <v>95</v>
      </c>
      <c r="C3" s="36">
        <v>3495</v>
      </c>
      <c r="D3" s="255">
        <v>5245</v>
      </c>
    </row>
    <row r="4" ht="15.6" spans="1:4">
      <c r="A4" s="256">
        <v>4000</v>
      </c>
      <c r="B4" s="255" t="s">
        <v>96</v>
      </c>
      <c r="C4" s="255">
        <v>3745</v>
      </c>
      <c r="D4" s="255">
        <v>5745</v>
      </c>
    </row>
    <row r="5" ht="15.6" spans="1:4">
      <c r="A5" s="255">
        <v>4500</v>
      </c>
      <c r="B5" s="255" t="s">
        <v>97</v>
      </c>
      <c r="C5" s="255">
        <v>3995</v>
      </c>
      <c r="D5" s="255">
        <v>6245</v>
      </c>
    </row>
    <row r="6" ht="15.6" spans="1:4">
      <c r="A6" s="256">
        <v>5000</v>
      </c>
      <c r="B6" s="255" t="s">
        <v>98</v>
      </c>
      <c r="C6" s="255">
        <v>4295</v>
      </c>
      <c r="D6" s="255">
        <v>6795</v>
      </c>
    </row>
    <row r="7" ht="15.6" spans="1:4">
      <c r="A7" s="256">
        <v>5500</v>
      </c>
      <c r="B7" s="255" t="s">
        <v>99</v>
      </c>
      <c r="C7" s="255">
        <v>4545</v>
      </c>
      <c r="D7" s="255">
        <v>7295</v>
      </c>
    </row>
    <row r="8" ht="15.6" spans="1:4">
      <c r="A8" s="257">
        <v>6000</v>
      </c>
      <c r="B8" s="255"/>
      <c r="C8" s="255">
        <v>4845</v>
      </c>
      <c r="D8" s="255">
        <v>7845</v>
      </c>
    </row>
    <row r="9" ht="15.6" spans="1:4">
      <c r="A9" s="257">
        <v>6500</v>
      </c>
      <c r="B9" s="255" t="s">
        <v>100</v>
      </c>
      <c r="C9" s="255">
        <v>5095</v>
      </c>
      <c r="D9" s="255">
        <v>8345</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350"/>
  <sheetViews>
    <sheetView topLeftCell="A339" workbookViewId="0">
      <selection activeCell="S8" sqref="S8"/>
    </sheetView>
  </sheetViews>
  <sheetFormatPr defaultColWidth="8.87962962962963" defaultRowHeight="15.6"/>
  <cols>
    <col min="1" max="1" width="13.3240740740741" style="128" customWidth="1"/>
    <col min="2" max="4" width="6.75" style="132" customWidth="1"/>
    <col min="5" max="5" width="6.75" style="128" customWidth="1"/>
    <col min="6" max="6" width="6.75" style="132" customWidth="1"/>
    <col min="7" max="7" width="6.75" style="128" customWidth="1"/>
    <col min="8" max="8" width="10.75" style="132" customWidth="1"/>
    <col min="9" max="12" width="9.75" style="132" customWidth="1"/>
    <col min="13" max="13" width="6.75" style="132" customWidth="1"/>
    <col min="14" max="14" width="11.4722222222222" style="128" customWidth="1"/>
    <col min="15" max="16" width="8.87962962962963" style="128"/>
    <col min="17" max="17" width="10.5555555555556" style="128" customWidth="1"/>
    <col min="18" max="18" width="12.0833333333333" style="128" customWidth="1"/>
    <col min="19" max="20" width="11.3888888888889" style="128" customWidth="1"/>
    <col min="21" max="21" width="11.1111111111111" style="128" customWidth="1"/>
    <col min="22" max="22" width="11.9444444444444" style="128" customWidth="1"/>
    <col min="23" max="235" width="8.87962962962963" style="128"/>
    <col min="236" max="16384" width="8.87962962962963" style="45"/>
  </cols>
  <sheetData>
    <row r="1" s="45" customFormat="1" ht="33.6" customHeight="1" spans="1:235">
      <c r="A1" s="133"/>
      <c r="B1" s="134"/>
      <c r="C1" s="134"/>
      <c r="D1" s="134"/>
      <c r="E1" s="135" t="s">
        <v>101</v>
      </c>
      <c r="F1" s="135"/>
      <c r="G1" s="135"/>
      <c r="H1" s="135"/>
      <c r="I1" s="135"/>
      <c r="J1" s="135"/>
      <c r="K1" s="135" t="s">
        <v>102</v>
      </c>
      <c r="L1" s="135"/>
      <c r="M1" s="135"/>
      <c r="N1" s="135"/>
      <c r="O1" s="146"/>
      <c r="P1" s="146"/>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row>
    <row r="2" s="45" customFormat="1" spans="1:235">
      <c r="A2" s="136"/>
      <c r="B2" s="137"/>
      <c r="C2" s="137"/>
      <c r="D2" s="137"/>
      <c r="E2" s="137"/>
      <c r="F2" s="137"/>
      <c r="G2" s="137"/>
      <c r="H2" s="137"/>
      <c r="I2" s="137"/>
      <c r="J2" s="137"/>
      <c r="K2" s="137"/>
      <c r="L2" s="137"/>
      <c r="M2" s="137"/>
      <c r="N2" s="137"/>
      <c r="O2" s="146"/>
      <c r="P2" s="146"/>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row>
    <row r="3" s="45" customFormat="1" spans="1:235">
      <c r="A3" s="133"/>
      <c r="B3" s="138"/>
      <c r="C3" s="138"/>
      <c r="D3" s="138"/>
      <c r="E3" s="138"/>
      <c r="F3" s="138"/>
      <c r="G3" s="138"/>
      <c r="H3" s="138"/>
      <c r="I3" s="138"/>
      <c r="J3" s="138"/>
      <c r="K3" s="138"/>
      <c r="L3" s="138"/>
      <c r="M3" s="138"/>
      <c r="N3" s="138"/>
      <c r="O3" s="146"/>
      <c r="P3" s="146"/>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row>
    <row r="4" s="45" customFormat="1" ht="28.8" customHeight="1" spans="1:235">
      <c r="A4" s="139" t="s">
        <v>53</v>
      </c>
      <c r="B4" s="140" t="s">
        <v>54</v>
      </c>
      <c r="C4" s="140"/>
      <c r="D4" s="140" t="s">
        <v>55</v>
      </c>
      <c r="E4" s="140"/>
      <c r="F4" s="140" t="s">
        <v>103</v>
      </c>
      <c r="G4" s="140"/>
      <c r="H4" s="140" t="s">
        <v>57</v>
      </c>
      <c r="I4" s="140" t="s">
        <v>58</v>
      </c>
      <c r="J4" s="140"/>
      <c r="K4" s="140"/>
      <c r="L4" s="140"/>
      <c r="M4" s="140" t="s">
        <v>59</v>
      </c>
      <c r="N4" s="140"/>
      <c r="O4" s="146"/>
      <c r="P4" s="146"/>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row>
    <row r="5" s="45" customFormat="1" ht="78" customHeight="1" spans="1:235">
      <c r="A5" s="139"/>
      <c r="B5" s="140"/>
      <c r="C5" s="140"/>
      <c r="D5" s="140"/>
      <c r="E5" s="140"/>
      <c r="F5" s="140"/>
      <c r="G5" s="140"/>
      <c r="H5" s="140"/>
      <c r="I5" s="140" t="s">
        <v>60</v>
      </c>
      <c r="J5" s="140"/>
      <c r="K5" s="140" t="s">
        <v>61</v>
      </c>
      <c r="L5" s="140"/>
      <c r="M5" s="140"/>
      <c r="N5" s="140"/>
      <c r="O5" s="147" t="s">
        <v>104</v>
      </c>
      <c r="P5" s="146"/>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row>
    <row r="6" s="45" customFormat="1" ht="28.8" spans="1:235">
      <c r="A6" s="139"/>
      <c r="B6" s="140" t="s">
        <v>11</v>
      </c>
      <c r="C6" s="140" t="s">
        <v>12</v>
      </c>
      <c r="D6" s="140" t="s">
        <v>11</v>
      </c>
      <c r="E6" s="140" t="s">
        <v>12</v>
      </c>
      <c r="F6" s="140" t="s">
        <v>11</v>
      </c>
      <c r="G6" s="140" t="s">
        <v>12</v>
      </c>
      <c r="H6" s="140" t="s">
        <v>13</v>
      </c>
      <c r="I6" s="140" t="s">
        <v>105</v>
      </c>
      <c r="J6" s="140" t="s">
        <v>106</v>
      </c>
      <c r="K6" s="140" t="s">
        <v>105</v>
      </c>
      <c r="L6" s="140" t="s">
        <v>106</v>
      </c>
      <c r="M6" s="140" t="s">
        <v>16</v>
      </c>
      <c r="N6" s="140" t="s">
        <v>17</v>
      </c>
      <c r="O6" s="146"/>
      <c r="P6" s="146"/>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row>
    <row r="7" s="45" customFormat="1" customHeight="1" spans="1:235">
      <c r="A7" s="139" t="s">
        <v>107</v>
      </c>
      <c r="B7" s="141">
        <v>2000</v>
      </c>
      <c r="C7" s="141">
        <v>78.740157480315</v>
      </c>
      <c r="D7" s="141">
        <v>1495</v>
      </c>
      <c r="E7" s="141">
        <v>58.8582677165354</v>
      </c>
      <c r="F7" s="141">
        <v>110</v>
      </c>
      <c r="G7" s="141">
        <v>4.33070866141732</v>
      </c>
      <c r="H7" s="142" t="s">
        <v>38</v>
      </c>
      <c r="I7" s="148">
        <v>1500</v>
      </c>
      <c r="J7" s="141">
        <v>3000</v>
      </c>
      <c r="K7" s="148">
        <v>1350</v>
      </c>
      <c r="L7" s="141">
        <v>2700</v>
      </c>
      <c r="M7" s="141">
        <v>2752</v>
      </c>
      <c r="N7" s="141">
        <v>6067.0592</v>
      </c>
      <c r="O7" s="146">
        <v>-72</v>
      </c>
      <c r="P7" s="146"/>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row>
    <row r="8" s="45" customFormat="1" spans="1:235">
      <c r="A8" s="139"/>
      <c r="B8" s="141">
        <v>2300</v>
      </c>
      <c r="C8" s="141">
        <v>90.5511811023622</v>
      </c>
      <c r="D8" s="141">
        <v>1645</v>
      </c>
      <c r="E8" s="141">
        <v>64.7637795275591</v>
      </c>
      <c r="F8" s="141">
        <v>110</v>
      </c>
      <c r="G8" s="141">
        <v>4.33070866141732</v>
      </c>
      <c r="H8" s="142" t="s">
        <v>38</v>
      </c>
      <c r="I8" s="148">
        <v>1500</v>
      </c>
      <c r="J8" s="141">
        <v>3000</v>
      </c>
      <c r="K8" s="148">
        <v>1350</v>
      </c>
      <c r="L8" s="141">
        <v>2700</v>
      </c>
      <c r="M8" s="141">
        <v>2774</v>
      </c>
      <c r="N8" s="141">
        <v>6115.5604</v>
      </c>
      <c r="O8" s="146">
        <v>-50</v>
      </c>
      <c r="P8" s="146"/>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row>
    <row r="9" s="45" customFormat="1" spans="1:235">
      <c r="A9" s="139"/>
      <c r="B9" s="141">
        <v>2500</v>
      </c>
      <c r="C9" s="141">
        <v>98.4251968503937</v>
      </c>
      <c r="D9" s="141">
        <v>1745</v>
      </c>
      <c r="E9" s="141">
        <v>68.7007874015748</v>
      </c>
      <c r="F9" s="141">
        <v>110</v>
      </c>
      <c r="G9" s="141">
        <v>4.33070866141732</v>
      </c>
      <c r="H9" s="142" t="s">
        <v>38</v>
      </c>
      <c r="I9" s="148">
        <v>1500</v>
      </c>
      <c r="J9" s="141">
        <v>3000</v>
      </c>
      <c r="K9" s="148">
        <v>1350</v>
      </c>
      <c r="L9" s="141">
        <v>2700</v>
      </c>
      <c r="M9" s="141">
        <v>2788</v>
      </c>
      <c r="N9" s="141">
        <v>6146.4248</v>
      </c>
      <c r="O9" s="146">
        <v>-36</v>
      </c>
      <c r="P9" s="146"/>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row>
    <row r="10" s="45" customFormat="1" spans="1:235">
      <c r="A10" s="139"/>
      <c r="B10" s="141">
        <v>2700</v>
      </c>
      <c r="C10" s="141">
        <v>106.299212598425</v>
      </c>
      <c r="D10" s="141">
        <v>1845</v>
      </c>
      <c r="E10" s="141">
        <v>72.6377952755905</v>
      </c>
      <c r="F10" s="141">
        <v>110</v>
      </c>
      <c r="G10" s="141">
        <v>4.33070866141732</v>
      </c>
      <c r="H10" s="142" t="s">
        <v>38</v>
      </c>
      <c r="I10" s="148">
        <v>1500</v>
      </c>
      <c r="J10" s="141">
        <v>3000</v>
      </c>
      <c r="K10" s="148">
        <v>1350</v>
      </c>
      <c r="L10" s="141">
        <v>2700</v>
      </c>
      <c r="M10" s="141">
        <v>2803</v>
      </c>
      <c r="N10" s="141">
        <v>6179.4938</v>
      </c>
      <c r="O10" s="146">
        <v>-21</v>
      </c>
      <c r="P10" s="146"/>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row>
    <row r="11" s="45" customFormat="1" spans="1:235">
      <c r="A11" s="139"/>
      <c r="B11" s="141">
        <v>3000</v>
      </c>
      <c r="C11" s="141">
        <v>118.110236220472</v>
      </c>
      <c r="D11" s="141">
        <v>1995</v>
      </c>
      <c r="E11" s="141">
        <v>78.5433070866142</v>
      </c>
      <c r="F11" s="141">
        <v>110</v>
      </c>
      <c r="G11" s="141">
        <v>4.33070866141732</v>
      </c>
      <c r="H11" s="142" t="s">
        <v>38</v>
      </c>
      <c r="I11" s="148">
        <v>1500</v>
      </c>
      <c r="J11" s="141">
        <v>3000</v>
      </c>
      <c r="K11" s="148">
        <v>1350</v>
      </c>
      <c r="L11" s="141">
        <v>2700</v>
      </c>
      <c r="M11" s="141">
        <v>2824</v>
      </c>
      <c r="N11" s="141">
        <v>6225.7904</v>
      </c>
      <c r="O11" s="146">
        <v>0</v>
      </c>
      <c r="P11" s="146"/>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row>
    <row r="12" s="45" customFormat="1" spans="1:235">
      <c r="A12" s="139"/>
      <c r="B12" s="141">
        <v>3300</v>
      </c>
      <c r="C12" s="141">
        <v>129.92125984252</v>
      </c>
      <c r="D12" s="141">
        <v>2145</v>
      </c>
      <c r="E12" s="141">
        <v>84.4488188976378</v>
      </c>
      <c r="F12" s="141">
        <v>110</v>
      </c>
      <c r="G12" s="141">
        <v>4.33070866141732</v>
      </c>
      <c r="H12" s="142" t="s">
        <v>38</v>
      </c>
      <c r="I12" s="148">
        <v>1500</v>
      </c>
      <c r="J12" s="141">
        <v>3000</v>
      </c>
      <c r="K12" s="148">
        <v>1350</v>
      </c>
      <c r="L12" s="141">
        <v>2700</v>
      </c>
      <c r="M12" s="141">
        <v>2846</v>
      </c>
      <c r="N12" s="141">
        <v>6274.2916</v>
      </c>
      <c r="O12" s="146">
        <v>22</v>
      </c>
      <c r="P12" s="146"/>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row>
    <row r="13" s="45" customFormat="1" spans="1:235">
      <c r="A13" s="139"/>
      <c r="B13" s="141">
        <v>3500</v>
      </c>
      <c r="C13" s="141">
        <v>137.795275590551</v>
      </c>
      <c r="D13" s="141">
        <v>2245</v>
      </c>
      <c r="E13" s="141">
        <v>88.3858267716536</v>
      </c>
      <c r="F13" s="141">
        <v>110</v>
      </c>
      <c r="G13" s="141">
        <v>4.33070866141732</v>
      </c>
      <c r="H13" s="142" t="s">
        <v>38</v>
      </c>
      <c r="I13" s="148">
        <v>1500</v>
      </c>
      <c r="J13" s="141">
        <v>3000</v>
      </c>
      <c r="K13" s="148">
        <v>1350</v>
      </c>
      <c r="L13" s="141">
        <v>2700</v>
      </c>
      <c r="M13" s="141">
        <v>2861</v>
      </c>
      <c r="N13" s="141">
        <v>6307.3606</v>
      </c>
      <c r="O13" s="146">
        <v>37</v>
      </c>
      <c r="P13" s="146"/>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row>
    <row r="14" s="45" customFormat="1" spans="1:235">
      <c r="A14" s="139"/>
      <c r="B14" s="141">
        <v>4000</v>
      </c>
      <c r="C14" s="141">
        <v>157.48031496063</v>
      </c>
      <c r="D14" s="141">
        <v>2545</v>
      </c>
      <c r="E14" s="141">
        <v>100.196850393701</v>
      </c>
      <c r="F14" s="141">
        <v>110</v>
      </c>
      <c r="G14" s="141">
        <v>4.33070866141732</v>
      </c>
      <c r="H14" s="142" t="s">
        <v>38</v>
      </c>
      <c r="I14" s="148">
        <v>1500</v>
      </c>
      <c r="J14" s="141">
        <v>3000</v>
      </c>
      <c r="K14" s="148">
        <v>1350</v>
      </c>
      <c r="L14" s="141">
        <v>2700</v>
      </c>
      <c r="M14" s="141">
        <v>2926</v>
      </c>
      <c r="N14" s="141">
        <v>6450.6596</v>
      </c>
      <c r="O14" s="146">
        <v>102</v>
      </c>
      <c r="P14" s="146"/>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row>
    <row r="15" s="45" customFormat="1" spans="1:235">
      <c r="A15" s="139"/>
      <c r="B15" s="141">
        <v>4500</v>
      </c>
      <c r="C15" s="141">
        <v>177.165354330709</v>
      </c>
      <c r="D15" s="141">
        <v>2795</v>
      </c>
      <c r="E15" s="141">
        <v>110.03937007874</v>
      </c>
      <c r="F15" s="141">
        <v>110</v>
      </c>
      <c r="G15" s="141">
        <v>4.33070866141732</v>
      </c>
      <c r="H15" s="142" t="s">
        <v>108</v>
      </c>
      <c r="I15" s="148">
        <v>1450</v>
      </c>
      <c r="J15" s="141">
        <v>2900</v>
      </c>
      <c r="K15" s="148">
        <v>1300</v>
      </c>
      <c r="L15" s="141">
        <v>2600</v>
      </c>
      <c r="M15" s="141">
        <v>2962</v>
      </c>
      <c r="N15" s="141">
        <v>6530.0252</v>
      </c>
      <c r="O15" s="146">
        <v>138</v>
      </c>
      <c r="P15" s="146"/>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c r="EN15" s="128"/>
      <c r="EO15" s="128"/>
      <c r="EP15" s="128"/>
      <c r="EQ15" s="128"/>
      <c r="ER15" s="128"/>
      <c r="ES15" s="128"/>
      <c r="ET15" s="128"/>
      <c r="EU15" s="128"/>
      <c r="EV15" s="128"/>
      <c r="EW15" s="128"/>
      <c r="EX15" s="128"/>
      <c r="EY15" s="128"/>
      <c r="EZ15" s="128"/>
      <c r="FA15" s="128"/>
      <c r="FB15" s="128"/>
      <c r="FC15" s="128"/>
      <c r="FD15" s="128"/>
      <c r="FE15" s="128"/>
      <c r="FF15" s="128"/>
      <c r="FG15" s="128"/>
      <c r="FH15" s="128"/>
      <c r="FI15" s="128"/>
      <c r="FJ15" s="128"/>
      <c r="FK15" s="128"/>
      <c r="FL15" s="128"/>
      <c r="FM15" s="128"/>
      <c r="FN15" s="128"/>
      <c r="FO15" s="128"/>
      <c r="FP15" s="128"/>
      <c r="FQ15" s="128"/>
      <c r="FR15" s="128"/>
      <c r="FS15" s="128"/>
      <c r="FT15" s="128"/>
      <c r="FU15" s="128"/>
      <c r="FV15" s="128"/>
      <c r="FW15" s="128"/>
      <c r="FX15" s="128"/>
      <c r="FY15" s="128"/>
      <c r="FZ15" s="128"/>
      <c r="GA15" s="128"/>
      <c r="GB15" s="128"/>
      <c r="GC15" s="128"/>
      <c r="GD15" s="128"/>
      <c r="GE15" s="128"/>
      <c r="GF15" s="128"/>
      <c r="GG15" s="128"/>
      <c r="GH15" s="128"/>
      <c r="GI15" s="128"/>
      <c r="GJ15" s="128"/>
      <c r="GK15" s="128"/>
      <c r="GL15" s="128"/>
      <c r="GM15" s="128"/>
      <c r="GN15" s="128"/>
      <c r="GO15" s="128"/>
      <c r="GP15" s="128"/>
      <c r="GQ15" s="128"/>
      <c r="GR15" s="128"/>
      <c r="GS15" s="128"/>
      <c r="GT15" s="128"/>
      <c r="GU15" s="128"/>
      <c r="GV15" s="128"/>
      <c r="GW15" s="128"/>
      <c r="GX15" s="128"/>
      <c r="GY15" s="128"/>
      <c r="GZ15" s="128"/>
      <c r="HA15" s="128"/>
      <c r="HB15" s="128"/>
      <c r="HC15" s="128"/>
      <c r="HD15" s="128"/>
      <c r="HE15" s="128"/>
      <c r="HF15" s="128"/>
      <c r="HG15" s="128"/>
      <c r="HH15" s="128"/>
      <c r="HI15" s="128"/>
      <c r="HJ15" s="128"/>
      <c r="HK15" s="128"/>
      <c r="HL15" s="128"/>
      <c r="HM15" s="128"/>
      <c r="HN15" s="128"/>
      <c r="HO15" s="128"/>
      <c r="HP15" s="128"/>
      <c r="HQ15" s="128"/>
      <c r="HR15" s="128"/>
      <c r="HS15" s="128"/>
      <c r="HT15" s="128"/>
      <c r="HU15" s="128"/>
      <c r="HV15" s="128"/>
      <c r="HW15" s="128"/>
      <c r="HX15" s="128"/>
      <c r="HY15" s="128"/>
      <c r="HZ15" s="128"/>
      <c r="IA15" s="128"/>
    </row>
    <row r="16" s="45" customFormat="1" spans="1:235">
      <c r="A16" s="139"/>
      <c r="B16" s="141">
        <v>5000</v>
      </c>
      <c r="C16" s="141">
        <v>196.850393700787</v>
      </c>
      <c r="D16" s="141">
        <v>3045</v>
      </c>
      <c r="E16" s="141">
        <v>119.88188976378</v>
      </c>
      <c r="F16" s="141">
        <v>110</v>
      </c>
      <c r="G16" s="141">
        <v>4.33070866141732</v>
      </c>
      <c r="H16" s="142" t="s">
        <v>108</v>
      </c>
      <c r="I16" s="148">
        <v>1300</v>
      </c>
      <c r="J16" s="141">
        <v>2600</v>
      </c>
      <c r="K16" s="148">
        <v>1150</v>
      </c>
      <c r="L16" s="141">
        <v>2300</v>
      </c>
      <c r="M16" s="141">
        <v>2998</v>
      </c>
      <c r="N16" s="141">
        <v>6609.3908</v>
      </c>
      <c r="O16" s="146">
        <v>174</v>
      </c>
      <c r="P16" s="146"/>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row>
    <row r="17" s="45" customFormat="1" spans="1:235">
      <c r="A17" s="139"/>
      <c r="B17" s="141">
        <v>5500</v>
      </c>
      <c r="C17" s="141">
        <v>216.535433070866</v>
      </c>
      <c r="D17" s="141">
        <v>3345</v>
      </c>
      <c r="E17" s="141">
        <v>131.692913385827</v>
      </c>
      <c r="F17" s="141">
        <v>110</v>
      </c>
      <c r="G17" s="141">
        <v>4.33070866141732</v>
      </c>
      <c r="H17" s="142" t="s">
        <v>39</v>
      </c>
      <c r="I17" s="148">
        <v>1150</v>
      </c>
      <c r="J17" s="141">
        <v>2300</v>
      </c>
      <c r="K17" s="148">
        <v>1000</v>
      </c>
      <c r="L17" s="141">
        <v>2000</v>
      </c>
      <c r="M17" s="141">
        <v>3041</v>
      </c>
      <c r="N17" s="141">
        <v>6704.1886</v>
      </c>
      <c r="O17" s="146">
        <v>217</v>
      </c>
      <c r="P17" s="146"/>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row>
    <row r="18" s="45" customFormat="1" spans="1:235">
      <c r="A18" s="139"/>
      <c r="B18" s="141">
        <v>6000</v>
      </c>
      <c r="C18" s="141">
        <v>236.220472440945</v>
      </c>
      <c r="D18" s="141">
        <v>3595</v>
      </c>
      <c r="E18" s="141">
        <v>141.535433070866</v>
      </c>
      <c r="F18" s="141">
        <v>110</v>
      </c>
      <c r="G18" s="141">
        <v>4.33070866141732</v>
      </c>
      <c r="H18" s="142" t="s">
        <v>39</v>
      </c>
      <c r="I18" s="148">
        <v>1000</v>
      </c>
      <c r="J18" s="141">
        <v>2000</v>
      </c>
      <c r="K18" s="148">
        <v>850</v>
      </c>
      <c r="L18" s="141">
        <v>1700</v>
      </c>
      <c r="M18" s="141">
        <v>3077</v>
      </c>
      <c r="N18" s="141">
        <v>6783.5542</v>
      </c>
      <c r="O18" s="146">
        <v>253</v>
      </c>
      <c r="P18" s="146"/>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row>
    <row r="19" s="45" customFormat="1" customHeight="1" spans="1:235">
      <c r="A19" s="143" t="s">
        <v>109</v>
      </c>
      <c r="B19" s="141">
        <v>2500</v>
      </c>
      <c r="C19" s="141">
        <v>98.4251968503937</v>
      </c>
      <c r="D19" s="141">
        <v>1835</v>
      </c>
      <c r="E19" s="141">
        <v>72.244094488189</v>
      </c>
      <c r="F19" s="141">
        <v>1154</v>
      </c>
      <c r="G19" s="141">
        <v>45.4330708661417</v>
      </c>
      <c r="H19" s="142" t="s">
        <v>108</v>
      </c>
      <c r="I19" s="148">
        <v>1500</v>
      </c>
      <c r="J19" s="141">
        <v>3000</v>
      </c>
      <c r="K19" s="148">
        <v>1350</v>
      </c>
      <c r="L19" s="141">
        <v>2700</v>
      </c>
      <c r="M19" s="141">
        <v>2799</v>
      </c>
      <c r="N19" s="141">
        <v>6170.6754</v>
      </c>
      <c r="O19" s="146">
        <v>-25</v>
      </c>
      <c r="P19" s="146"/>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row>
    <row r="20" s="45" customFormat="1" spans="1:235">
      <c r="A20" s="143"/>
      <c r="B20" s="141">
        <v>2700</v>
      </c>
      <c r="C20" s="141">
        <v>106.299212598425</v>
      </c>
      <c r="D20" s="141">
        <v>1935</v>
      </c>
      <c r="E20" s="141">
        <v>76.1811023622047</v>
      </c>
      <c r="F20" s="141">
        <v>1254</v>
      </c>
      <c r="G20" s="141">
        <v>49.3700787401575</v>
      </c>
      <c r="H20" s="142" t="s">
        <v>108</v>
      </c>
      <c r="I20" s="148">
        <v>1500</v>
      </c>
      <c r="J20" s="141">
        <v>3000</v>
      </c>
      <c r="K20" s="148">
        <v>1350</v>
      </c>
      <c r="L20" s="141">
        <v>2700</v>
      </c>
      <c r="M20" s="141">
        <v>2814</v>
      </c>
      <c r="N20" s="141">
        <v>6203.7444</v>
      </c>
      <c r="O20" s="146">
        <v>-10</v>
      </c>
      <c r="P20" s="146"/>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row>
    <row r="21" s="45" customFormat="1" spans="1:235">
      <c r="A21" s="143"/>
      <c r="B21" s="141">
        <v>3000</v>
      </c>
      <c r="C21" s="141">
        <v>118.110236220472</v>
      </c>
      <c r="D21" s="141">
        <v>2085</v>
      </c>
      <c r="E21" s="141">
        <v>82.0866141732284</v>
      </c>
      <c r="F21" s="141">
        <v>1404</v>
      </c>
      <c r="G21" s="141">
        <v>55.2755905511811</v>
      </c>
      <c r="H21" s="142" t="s">
        <v>108</v>
      </c>
      <c r="I21" s="148">
        <v>1500</v>
      </c>
      <c r="J21" s="141">
        <v>3000</v>
      </c>
      <c r="K21" s="148">
        <v>1350</v>
      </c>
      <c r="L21" s="141">
        <v>2700</v>
      </c>
      <c r="M21" s="141">
        <v>2839</v>
      </c>
      <c r="N21" s="141">
        <v>6258.8594</v>
      </c>
      <c r="O21" s="146">
        <v>15</v>
      </c>
      <c r="P21" s="146"/>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row>
    <row r="22" s="45" customFormat="1" spans="1:235">
      <c r="A22" s="143"/>
      <c r="B22" s="141">
        <v>3300</v>
      </c>
      <c r="C22" s="141">
        <v>129.92125984252</v>
      </c>
      <c r="D22" s="141">
        <v>2235</v>
      </c>
      <c r="E22" s="141">
        <v>87.992125984252</v>
      </c>
      <c r="F22" s="141">
        <v>1554</v>
      </c>
      <c r="G22" s="141">
        <v>61.1811023622047</v>
      </c>
      <c r="H22" s="142" t="s">
        <v>108</v>
      </c>
      <c r="I22" s="148">
        <v>1500</v>
      </c>
      <c r="J22" s="141">
        <v>3000</v>
      </c>
      <c r="K22" s="148">
        <v>1350</v>
      </c>
      <c r="L22" s="141">
        <v>2700</v>
      </c>
      <c r="M22" s="141">
        <v>2862</v>
      </c>
      <c r="N22" s="141">
        <v>6309.5652</v>
      </c>
      <c r="O22" s="146">
        <v>38</v>
      </c>
      <c r="P22" s="146"/>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row>
    <row r="23" s="45" customFormat="1" spans="1:235">
      <c r="A23" s="143"/>
      <c r="B23" s="141">
        <v>3500</v>
      </c>
      <c r="C23" s="141">
        <v>137.795275590551</v>
      </c>
      <c r="D23" s="141">
        <v>2335</v>
      </c>
      <c r="E23" s="141">
        <v>91.9291338582677</v>
      </c>
      <c r="F23" s="141">
        <v>1654</v>
      </c>
      <c r="G23" s="141">
        <v>65.1181102362205</v>
      </c>
      <c r="H23" s="142" t="s">
        <v>108</v>
      </c>
      <c r="I23" s="148">
        <v>1500</v>
      </c>
      <c r="J23" s="141">
        <v>3000</v>
      </c>
      <c r="K23" s="148">
        <v>1350</v>
      </c>
      <c r="L23" s="141">
        <v>2700</v>
      </c>
      <c r="M23" s="141">
        <v>2877</v>
      </c>
      <c r="N23" s="141">
        <v>6342.6342</v>
      </c>
      <c r="O23" s="146">
        <v>53</v>
      </c>
      <c r="P23" s="146"/>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row>
    <row r="24" s="45" customFormat="1" customHeight="1" spans="1:235">
      <c r="A24" s="139" t="s">
        <v>66</v>
      </c>
      <c r="B24" s="141">
        <v>3600</v>
      </c>
      <c r="C24" s="141">
        <v>141.732283464567</v>
      </c>
      <c r="D24" s="141">
        <v>1785</v>
      </c>
      <c r="E24" s="141">
        <v>70.2755905511811</v>
      </c>
      <c r="F24" s="141">
        <v>1104</v>
      </c>
      <c r="G24" s="141">
        <v>43.4645669291339</v>
      </c>
      <c r="H24" s="142" t="s">
        <v>39</v>
      </c>
      <c r="I24" s="148">
        <v>1500</v>
      </c>
      <c r="J24" s="141">
        <v>3000</v>
      </c>
      <c r="K24" s="148">
        <v>1350</v>
      </c>
      <c r="L24" s="141">
        <v>2700</v>
      </c>
      <c r="M24" s="141">
        <v>2949</v>
      </c>
      <c r="N24" s="141">
        <v>6501.3654</v>
      </c>
      <c r="O24" s="146">
        <v>125</v>
      </c>
      <c r="P24" s="146"/>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8"/>
      <c r="HM24" s="128"/>
      <c r="HN24" s="128"/>
      <c r="HO24" s="128"/>
      <c r="HP24" s="128"/>
      <c r="HQ24" s="128"/>
      <c r="HR24" s="128"/>
      <c r="HS24" s="128"/>
      <c r="HT24" s="128"/>
      <c r="HU24" s="128"/>
      <c r="HV24" s="128"/>
      <c r="HW24" s="128"/>
      <c r="HX24" s="128"/>
      <c r="HY24" s="128"/>
      <c r="HZ24" s="128"/>
      <c r="IA24" s="128"/>
    </row>
    <row r="25" s="45" customFormat="1" spans="1:235">
      <c r="A25" s="139"/>
      <c r="B25" s="141">
        <v>4000</v>
      </c>
      <c r="C25" s="141">
        <v>157.48031496063</v>
      </c>
      <c r="D25" s="141">
        <v>1915</v>
      </c>
      <c r="E25" s="141">
        <v>75.3937007874016</v>
      </c>
      <c r="F25" s="141">
        <v>1234</v>
      </c>
      <c r="G25" s="141">
        <v>48.5826771653543</v>
      </c>
      <c r="H25" s="142" t="s">
        <v>39</v>
      </c>
      <c r="I25" s="148">
        <v>1500</v>
      </c>
      <c r="J25" s="141">
        <v>3000</v>
      </c>
      <c r="K25" s="148">
        <v>1350</v>
      </c>
      <c r="L25" s="141">
        <v>2700</v>
      </c>
      <c r="M25" s="141">
        <v>2978</v>
      </c>
      <c r="N25" s="141">
        <v>6565.2988</v>
      </c>
      <c r="O25" s="146">
        <v>154</v>
      </c>
      <c r="P25" s="146"/>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c r="EN25" s="128"/>
      <c r="EO25" s="128"/>
      <c r="EP25" s="128"/>
      <c r="EQ25" s="128"/>
      <c r="ER25" s="128"/>
      <c r="ES25" s="128"/>
      <c r="ET25" s="128"/>
      <c r="EU25" s="128"/>
      <c r="EV25" s="128"/>
      <c r="EW25" s="128"/>
      <c r="EX25" s="128"/>
      <c r="EY25" s="128"/>
      <c r="EZ25" s="128"/>
      <c r="FA25" s="128"/>
      <c r="FB25" s="128"/>
      <c r="FC25" s="128"/>
      <c r="FD25" s="128"/>
      <c r="FE25" s="128"/>
      <c r="FF25" s="128"/>
      <c r="FG25" s="128"/>
      <c r="FH25" s="128"/>
      <c r="FI25" s="128"/>
      <c r="FJ25" s="128"/>
      <c r="FK25" s="128"/>
      <c r="FL25" s="128"/>
      <c r="FM25" s="128"/>
      <c r="FN25" s="128"/>
      <c r="FO25" s="128"/>
      <c r="FP25" s="128"/>
      <c r="FQ25" s="128"/>
      <c r="FR25" s="128"/>
      <c r="FS25" s="128"/>
      <c r="FT25" s="128"/>
      <c r="FU25" s="128"/>
      <c r="FV25" s="128"/>
      <c r="FW25" s="128"/>
      <c r="FX25" s="128"/>
      <c r="FY25" s="128"/>
      <c r="FZ25" s="128"/>
      <c r="GA25" s="128"/>
      <c r="GB25" s="128"/>
      <c r="GC25" s="128"/>
      <c r="GD25" s="128"/>
      <c r="GE25" s="128"/>
      <c r="GF25" s="128"/>
      <c r="GG25" s="128"/>
      <c r="GH25" s="128"/>
      <c r="GI25" s="128"/>
      <c r="GJ25" s="128"/>
      <c r="GK25" s="128"/>
      <c r="GL25" s="128"/>
      <c r="GM25" s="128"/>
      <c r="GN25" s="128"/>
      <c r="GO25" s="128"/>
      <c r="GP25" s="128"/>
      <c r="GQ25" s="128"/>
      <c r="GR25" s="128"/>
      <c r="GS25" s="128"/>
      <c r="GT25" s="128"/>
      <c r="GU25" s="128"/>
      <c r="GV25" s="128"/>
      <c r="GW25" s="128"/>
      <c r="GX25" s="128"/>
      <c r="GY25" s="128"/>
      <c r="GZ25" s="128"/>
      <c r="HA25" s="128"/>
      <c r="HB25" s="128"/>
      <c r="HC25" s="128"/>
      <c r="HD25" s="128"/>
      <c r="HE25" s="128"/>
      <c r="HF25" s="128"/>
      <c r="HG25" s="128"/>
      <c r="HH25" s="128"/>
      <c r="HI25" s="128"/>
      <c r="HJ25" s="128"/>
      <c r="HK25" s="128"/>
      <c r="HL25" s="128"/>
      <c r="HM25" s="128"/>
      <c r="HN25" s="128"/>
      <c r="HO25" s="128"/>
      <c r="HP25" s="128"/>
      <c r="HQ25" s="128"/>
      <c r="HR25" s="128"/>
      <c r="HS25" s="128"/>
      <c r="HT25" s="128"/>
      <c r="HU25" s="128"/>
      <c r="HV25" s="128"/>
      <c r="HW25" s="128"/>
      <c r="HX25" s="128"/>
      <c r="HY25" s="128"/>
      <c r="HZ25" s="128"/>
      <c r="IA25" s="128"/>
    </row>
    <row r="26" s="45" customFormat="1" spans="1:235">
      <c r="A26" s="139"/>
      <c r="B26" s="141">
        <v>4300</v>
      </c>
      <c r="C26" s="141">
        <v>169.291338582677</v>
      </c>
      <c r="D26" s="141">
        <v>2015</v>
      </c>
      <c r="E26" s="141">
        <v>79.3307086614173</v>
      </c>
      <c r="F26" s="141">
        <v>1334</v>
      </c>
      <c r="G26" s="141">
        <v>52.5196850393701</v>
      </c>
      <c r="H26" s="142" t="s">
        <v>39</v>
      </c>
      <c r="I26" s="148">
        <v>1470</v>
      </c>
      <c r="J26" s="141">
        <v>2940</v>
      </c>
      <c r="K26" s="148">
        <v>1320</v>
      </c>
      <c r="L26" s="141">
        <v>2640</v>
      </c>
      <c r="M26" s="141">
        <v>3002</v>
      </c>
      <c r="N26" s="141">
        <v>6618.2092</v>
      </c>
      <c r="O26" s="146">
        <v>178</v>
      </c>
      <c r="P26" s="146"/>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row>
    <row r="27" s="45" customFormat="1" spans="1:235">
      <c r="A27" s="139"/>
      <c r="B27" s="141">
        <v>4500</v>
      </c>
      <c r="C27" s="141">
        <v>177.165354330709</v>
      </c>
      <c r="D27" s="141">
        <v>2085</v>
      </c>
      <c r="E27" s="141">
        <v>82.0866141732284</v>
      </c>
      <c r="F27" s="141">
        <v>1404</v>
      </c>
      <c r="G27" s="141">
        <v>55.2755905511811</v>
      </c>
      <c r="H27" s="142" t="s">
        <v>39</v>
      </c>
      <c r="I27" s="148">
        <v>1450</v>
      </c>
      <c r="J27" s="141">
        <v>2900</v>
      </c>
      <c r="K27" s="148">
        <v>1300</v>
      </c>
      <c r="L27" s="141">
        <v>2600</v>
      </c>
      <c r="M27" s="141">
        <v>3017</v>
      </c>
      <c r="N27" s="141">
        <v>6651.2782</v>
      </c>
      <c r="O27" s="146">
        <v>193</v>
      </c>
      <c r="P27" s="146"/>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c r="EN27" s="128"/>
      <c r="EO27" s="128"/>
      <c r="EP27" s="128"/>
      <c r="EQ27" s="128"/>
      <c r="ER27" s="128"/>
      <c r="ES27" s="128"/>
      <c r="ET27" s="128"/>
      <c r="EU27" s="128"/>
      <c r="EV27" s="128"/>
      <c r="EW27" s="128"/>
      <c r="EX27" s="128"/>
      <c r="EY27" s="128"/>
      <c r="EZ27" s="128"/>
      <c r="FA27" s="128"/>
      <c r="FB27" s="128"/>
      <c r="FC27" s="128"/>
      <c r="FD27" s="128"/>
      <c r="FE27" s="128"/>
      <c r="FF27" s="128"/>
      <c r="FG27" s="128"/>
      <c r="FH27" s="128"/>
      <c r="FI27" s="128"/>
      <c r="FJ27" s="128"/>
      <c r="FK27" s="128"/>
      <c r="FL27" s="128"/>
      <c r="FM27" s="128"/>
      <c r="FN27" s="128"/>
      <c r="FO27" s="128"/>
      <c r="FP27" s="128"/>
      <c r="FQ27" s="128"/>
      <c r="FR27" s="128"/>
      <c r="FS27" s="128"/>
      <c r="FT27" s="128"/>
      <c r="FU27" s="128"/>
      <c r="FV27" s="128"/>
      <c r="FW27" s="128"/>
      <c r="FX27" s="128"/>
      <c r="FY27" s="128"/>
      <c r="FZ27" s="128"/>
      <c r="GA27" s="128"/>
      <c r="GB27" s="128"/>
      <c r="GC27" s="128"/>
      <c r="GD27" s="128"/>
      <c r="GE27" s="128"/>
      <c r="GF27" s="128"/>
      <c r="GG27" s="128"/>
      <c r="GH27" s="128"/>
      <c r="GI27" s="128"/>
      <c r="GJ27" s="128"/>
      <c r="GK27" s="128"/>
      <c r="GL27" s="128"/>
      <c r="GM27" s="128"/>
      <c r="GN27" s="128"/>
      <c r="GO27" s="128"/>
      <c r="GP27" s="128"/>
      <c r="GQ27" s="128"/>
      <c r="GR27" s="128"/>
      <c r="GS27" s="128"/>
      <c r="GT27" s="128"/>
      <c r="GU27" s="128"/>
      <c r="GV27" s="128"/>
      <c r="GW27" s="128"/>
      <c r="GX27" s="128"/>
      <c r="GY27" s="128"/>
      <c r="GZ27" s="128"/>
      <c r="HA27" s="128"/>
      <c r="HB27" s="128"/>
      <c r="HC27" s="128"/>
      <c r="HD27" s="128"/>
      <c r="HE27" s="128"/>
      <c r="HF27" s="128"/>
      <c r="HG27" s="128"/>
      <c r="HH27" s="128"/>
      <c r="HI27" s="128"/>
      <c r="HJ27" s="128"/>
      <c r="HK27" s="128"/>
      <c r="HL27" s="128"/>
      <c r="HM27" s="128"/>
      <c r="HN27" s="128"/>
      <c r="HO27" s="128"/>
      <c r="HP27" s="128"/>
      <c r="HQ27" s="128"/>
      <c r="HR27" s="128"/>
      <c r="HS27" s="128"/>
      <c r="HT27" s="128"/>
      <c r="HU27" s="128"/>
      <c r="HV27" s="128"/>
      <c r="HW27" s="128"/>
      <c r="HX27" s="128"/>
      <c r="HY27" s="128"/>
      <c r="HZ27" s="128"/>
      <c r="IA27" s="128"/>
    </row>
    <row r="28" s="45" customFormat="1" spans="1:235">
      <c r="A28" s="139"/>
      <c r="B28" s="141">
        <v>4700</v>
      </c>
      <c r="C28" s="141">
        <v>185.03937007874</v>
      </c>
      <c r="D28" s="141">
        <v>2155</v>
      </c>
      <c r="E28" s="141">
        <v>84.8425196850394</v>
      </c>
      <c r="F28" s="141">
        <v>1474</v>
      </c>
      <c r="G28" s="141">
        <v>58.0314960629921</v>
      </c>
      <c r="H28" s="142" t="s">
        <v>39</v>
      </c>
      <c r="I28" s="148">
        <v>1390</v>
      </c>
      <c r="J28" s="141">
        <v>2780</v>
      </c>
      <c r="K28" s="148">
        <v>1240</v>
      </c>
      <c r="L28" s="141">
        <v>2480</v>
      </c>
      <c r="M28" s="141">
        <v>3033</v>
      </c>
      <c r="N28" s="141">
        <v>6686.5518</v>
      </c>
      <c r="O28" s="146">
        <v>209</v>
      </c>
      <c r="P28" s="146"/>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row>
    <row r="29" s="45" customFormat="1" spans="1:235">
      <c r="A29" s="139"/>
      <c r="B29" s="141">
        <v>5000</v>
      </c>
      <c r="C29" s="141">
        <v>196.850393700787</v>
      </c>
      <c r="D29" s="141">
        <v>2255</v>
      </c>
      <c r="E29" s="141">
        <v>88.7795275590551</v>
      </c>
      <c r="F29" s="141">
        <v>1574</v>
      </c>
      <c r="G29" s="141">
        <v>61.9685039370079</v>
      </c>
      <c r="H29" s="142" t="s">
        <v>39</v>
      </c>
      <c r="I29" s="148">
        <v>1300</v>
      </c>
      <c r="J29" s="141">
        <v>2600</v>
      </c>
      <c r="K29" s="148">
        <v>1150</v>
      </c>
      <c r="L29" s="141">
        <v>2300</v>
      </c>
      <c r="M29" s="141">
        <v>3054</v>
      </c>
      <c r="N29" s="141">
        <v>6732.8484</v>
      </c>
      <c r="O29" s="146">
        <v>230</v>
      </c>
      <c r="P29" s="146"/>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28"/>
      <c r="FF29" s="128"/>
      <c r="FG29" s="128"/>
      <c r="FH29" s="128"/>
      <c r="FI29" s="128"/>
      <c r="FJ29" s="128"/>
      <c r="FK29" s="128"/>
      <c r="FL29" s="128"/>
      <c r="FM29" s="128"/>
      <c r="FN29" s="128"/>
      <c r="FO29" s="128"/>
      <c r="FP29" s="128"/>
      <c r="FQ29" s="128"/>
      <c r="FR29" s="128"/>
      <c r="FS29" s="128"/>
      <c r="FT29" s="128"/>
      <c r="FU29" s="128"/>
      <c r="FV29" s="128"/>
      <c r="FW29" s="128"/>
      <c r="FX29" s="128"/>
      <c r="FY29" s="128"/>
      <c r="FZ29" s="128"/>
      <c r="GA29" s="128"/>
      <c r="GB29" s="128"/>
      <c r="GC29" s="128"/>
      <c r="GD29" s="128"/>
      <c r="GE29" s="128"/>
      <c r="GF29" s="128"/>
      <c r="GG29" s="128"/>
      <c r="GH29" s="128"/>
      <c r="GI29" s="128"/>
      <c r="GJ29" s="128"/>
      <c r="GK29" s="128"/>
      <c r="GL29" s="128"/>
      <c r="GM29" s="128"/>
      <c r="GN29" s="128"/>
      <c r="GO29" s="128"/>
      <c r="GP29" s="128"/>
      <c r="GQ29" s="128"/>
      <c r="GR29" s="128"/>
      <c r="GS29" s="128"/>
      <c r="GT29" s="128"/>
      <c r="GU29" s="128"/>
      <c r="GV29" s="128"/>
      <c r="GW29" s="128"/>
      <c r="GX29" s="128"/>
      <c r="GY29" s="128"/>
      <c r="GZ29" s="128"/>
      <c r="HA29" s="128"/>
      <c r="HB29" s="128"/>
      <c r="HC29" s="128"/>
      <c r="HD29" s="128"/>
      <c r="HE29" s="128"/>
      <c r="HF29" s="128"/>
      <c r="HG29" s="128"/>
      <c r="HH29" s="128"/>
      <c r="HI29" s="128"/>
      <c r="HJ29" s="128"/>
      <c r="HK29" s="128"/>
      <c r="HL29" s="128"/>
      <c r="HM29" s="128"/>
      <c r="HN29" s="128"/>
      <c r="HO29" s="128"/>
      <c r="HP29" s="128"/>
      <c r="HQ29" s="128"/>
      <c r="HR29" s="128"/>
      <c r="HS29" s="128"/>
      <c r="HT29" s="128"/>
      <c r="HU29" s="128"/>
      <c r="HV29" s="128"/>
      <c r="HW29" s="128"/>
      <c r="HX29" s="128"/>
      <c r="HY29" s="128"/>
      <c r="HZ29" s="128"/>
      <c r="IA29" s="128"/>
    </row>
    <row r="30" s="45" customFormat="1" spans="1:235">
      <c r="A30" s="139"/>
      <c r="B30" s="141">
        <v>5500</v>
      </c>
      <c r="C30" s="141">
        <v>216.535433070866</v>
      </c>
      <c r="D30" s="141">
        <v>2505</v>
      </c>
      <c r="E30" s="141">
        <v>98.6220472440945</v>
      </c>
      <c r="F30" s="141">
        <v>1824</v>
      </c>
      <c r="G30" s="141">
        <v>71.8110236220472</v>
      </c>
      <c r="H30" s="142" t="s">
        <v>39</v>
      </c>
      <c r="I30" s="148">
        <v>1150</v>
      </c>
      <c r="J30" s="141">
        <v>2300</v>
      </c>
      <c r="K30" s="148">
        <v>1000</v>
      </c>
      <c r="L30" s="141">
        <v>2000</v>
      </c>
      <c r="M30" s="141">
        <v>3136</v>
      </c>
      <c r="N30" s="141">
        <v>6913.6256</v>
      </c>
      <c r="O30" s="146">
        <v>312</v>
      </c>
      <c r="P30" s="146"/>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128"/>
      <c r="FD30" s="128"/>
      <c r="FE30" s="128"/>
      <c r="FF30" s="128"/>
      <c r="FG30" s="128"/>
      <c r="FH30" s="128"/>
      <c r="FI30" s="128"/>
      <c r="FJ30" s="128"/>
      <c r="FK30" s="128"/>
      <c r="FL30" s="128"/>
      <c r="FM30" s="128"/>
      <c r="FN30" s="128"/>
      <c r="FO30" s="128"/>
      <c r="FP30" s="128"/>
      <c r="FQ30" s="128"/>
      <c r="FR30" s="128"/>
      <c r="FS30" s="128"/>
      <c r="FT30" s="128"/>
      <c r="FU30" s="128"/>
      <c r="FV30" s="128"/>
      <c r="FW30" s="128"/>
      <c r="FX30" s="128"/>
      <c r="FY30" s="128"/>
      <c r="FZ30" s="128"/>
      <c r="GA30" s="128"/>
      <c r="GB30" s="128"/>
      <c r="GC30" s="128"/>
      <c r="GD30" s="128"/>
      <c r="GE30" s="128"/>
      <c r="GF30" s="128"/>
      <c r="GG30" s="128"/>
      <c r="GH30" s="128"/>
      <c r="GI30" s="128"/>
      <c r="GJ30" s="128"/>
      <c r="GK30" s="128"/>
      <c r="GL30" s="128"/>
      <c r="GM30" s="128"/>
      <c r="GN30" s="128"/>
      <c r="GO30" s="128"/>
      <c r="GP30" s="128"/>
      <c r="GQ30" s="128"/>
      <c r="GR30" s="128"/>
      <c r="GS30" s="128"/>
      <c r="GT30" s="128"/>
      <c r="GU30" s="128"/>
      <c r="GV30" s="128"/>
      <c r="GW30" s="128"/>
      <c r="GX30" s="128"/>
      <c r="GY30" s="128"/>
      <c r="GZ30" s="128"/>
      <c r="HA30" s="128"/>
      <c r="HB30" s="128"/>
      <c r="HC30" s="128"/>
      <c r="HD30" s="128"/>
      <c r="HE30" s="128"/>
      <c r="HF30" s="128"/>
      <c r="HG30" s="128"/>
      <c r="HH30" s="128"/>
      <c r="HI30" s="128"/>
      <c r="HJ30" s="128"/>
      <c r="HK30" s="128"/>
      <c r="HL30" s="128"/>
      <c r="HM30" s="128"/>
      <c r="HN30" s="128"/>
      <c r="HO30" s="128"/>
      <c r="HP30" s="128"/>
      <c r="HQ30" s="128"/>
      <c r="HR30" s="128"/>
      <c r="HS30" s="128"/>
      <c r="HT30" s="128"/>
      <c r="HU30" s="128"/>
      <c r="HV30" s="128"/>
      <c r="HW30" s="128"/>
      <c r="HX30" s="128"/>
      <c r="HY30" s="128"/>
      <c r="HZ30" s="128"/>
      <c r="IA30" s="128"/>
    </row>
    <row r="31" s="45" customFormat="1" spans="1:235">
      <c r="A31" s="139"/>
      <c r="B31" s="141">
        <v>6000</v>
      </c>
      <c r="C31" s="144">
        <v>236.220472440945</v>
      </c>
      <c r="D31" s="145">
        <v>2755</v>
      </c>
      <c r="E31" s="141">
        <v>108.464566929134</v>
      </c>
      <c r="F31" s="145">
        <v>2030</v>
      </c>
      <c r="G31" s="141">
        <v>79.9212598425197</v>
      </c>
      <c r="H31" s="142" t="s">
        <v>39</v>
      </c>
      <c r="I31" s="148">
        <v>1000</v>
      </c>
      <c r="J31" s="141">
        <v>2000</v>
      </c>
      <c r="K31" s="148">
        <v>850</v>
      </c>
      <c r="L31" s="141">
        <v>1700</v>
      </c>
      <c r="M31" s="141">
        <v>3188</v>
      </c>
      <c r="N31" s="141">
        <v>7028.2648</v>
      </c>
      <c r="O31" s="149">
        <v>364</v>
      </c>
      <c r="P31" s="149"/>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c r="EN31" s="128"/>
      <c r="EO31" s="128"/>
      <c r="EP31" s="128"/>
      <c r="EQ31" s="128"/>
      <c r="ER31" s="128"/>
      <c r="ES31" s="128"/>
      <c r="ET31" s="128"/>
      <c r="EU31" s="128"/>
      <c r="EV31" s="128"/>
      <c r="EW31" s="128"/>
      <c r="EX31" s="128"/>
      <c r="EY31" s="128"/>
      <c r="EZ31" s="128"/>
      <c r="FA31" s="128"/>
      <c r="FB31" s="128"/>
      <c r="FC31" s="128"/>
      <c r="FD31" s="128"/>
      <c r="FE31" s="128"/>
      <c r="FF31" s="128"/>
      <c r="FG31" s="128"/>
      <c r="FH31" s="128"/>
      <c r="FI31" s="128"/>
      <c r="FJ31" s="128"/>
      <c r="FK31" s="128"/>
      <c r="FL31" s="128"/>
      <c r="FM31" s="128"/>
      <c r="FN31" s="128"/>
      <c r="FO31" s="128"/>
      <c r="FP31" s="128"/>
      <c r="FQ31" s="128"/>
      <c r="FR31" s="128"/>
      <c r="FS31" s="128"/>
      <c r="FT31" s="128"/>
      <c r="FU31" s="128"/>
      <c r="FV31" s="128"/>
      <c r="FW31" s="128"/>
      <c r="FX31" s="128"/>
      <c r="FY31" s="128"/>
      <c r="FZ31" s="128"/>
      <c r="GA31" s="128"/>
      <c r="GB31" s="128"/>
      <c r="GC31" s="128"/>
      <c r="GD31" s="128"/>
      <c r="GE31" s="128"/>
      <c r="GF31" s="128"/>
      <c r="GG31" s="128"/>
      <c r="GH31" s="128"/>
      <c r="GI31" s="128"/>
      <c r="GJ31" s="128"/>
      <c r="GK31" s="128"/>
      <c r="GL31" s="128"/>
      <c r="GM31" s="128"/>
      <c r="GN31" s="128"/>
      <c r="GO31" s="128"/>
      <c r="GP31" s="128"/>
      <c r="GQ31" s="128"/>
      <c r="GR31" s="128"/>
      <c r="GS31" s="128"/>
      <c r="GT31" s="128"/>
      <c r="GU31" s="128"/>
      <c r="GV31" s="128"/>
      <c r="GW31" s="128"/>
      <c r="GX31" s="128"/>
      <c r="GY31" s="128"/>
      <c r="GZ31" s="128"/>
      <c r="HA31" s="128"/>
      <c r="HB31" s="128"/>
      <c r="HC31" s="128"/>
      <c r="HD31" s="128"/>
      <c r="HE31" s="128"/>
      <c r="HF31" s="128"/>
      <c r="HG31" s="128"/>
      <c r="HH31" s="128"/>
      <c r="HI31" s="128"/>
      <c r="HJ31" s="128"/>
      <c r="HK31" s="128"/>
      <c r="HL31" s="128"/>
      <c r="HM31" s="128"/>
      <c r="HN31" s="128"/>
      <c r="HO31" s="128"/>
      <c r="HP31" s="128"/>
      <c r="HQ31" s="128"/>
      <c r="HR31" s="128"/>
      <c r="HS31" s="128"/>
      <c r="HT31" s="128"/>
      <c r="HU31" s="128"/>
      <c r="HV31" s="128"/>
      <c r="HW31" s="128"/>
      <c r="HX31" s="128"/>
      <c r="HY31" s="128"/>
      <c r="HZ31" s="128"/>
      <c r="IA31" s="128"/>
    </row>
    <row r="32" s="45" customFormat="1" ht="33.6" spans="1:235">
      <c r="A32" s="133"/>
      <c r="B32" s="134"/>
      <c r="C32" s="134"/>
      <c r="D32" s="134"/>
      <c r="E32" s="135" t="s">
        <v>101</v>
      </c>
      <c r="F32" s="135"/>
      <c r="G32" s="135"/>
      <c r="H32" s="135"/>
      <c r="I32" s="135"/>
      <c r="J32" s="135"/>
      <c r="K32" s="135" t="s">
        <v>110</v>
      </c>
      <c r="L32" s="135"/>
      <c r="M32" s="135"/>
      <c r="N32" s="135"/>
      <c r="O32" s="146"/>
      <c r="P32" s="146"/>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28"/>
      <c r="DS32" s="128"/>
      <c r="DT32" s="128"/>
      <c r="DU32" s="128"/>
      <c r="DV32" s="128"/>
      <c r="DW32" s="128"/>
      <c r="DX32" s="128"/>
      <c r="DY32" s="128"/>
      <c r="DZ32" s="128"/>
      <c r="EA32" s="128"/>
      <c r="EB32" s="128"/>
      <c r="EC32" s="128"/>
      <c r="ED32" s="128"/>
      <c r="EE32" s="128"/>
      <c r="EF32" s="128"/>
      <c r="EG32" s="128"/>
      <c r="EH32" s="128"/>
      <c r="EI32" s="128"/>
      <c r="EJ32" s="128"/>
      <c r="EK32" s="128"/>
      <c r="EL32" s="128"/>
      <c r="EM32" s="128"/>
      <c r="EN32" s="128"/>
      <c r="EO32" s="128"/>
      <c r="EP32" s="128"/>
      <c r="EQ32" s="128"/>
      <c r="ER32" s="128"/>
      <c r="ES32" s="128"/>
      <c r="ET32" s="128"/>
      <c r="EU32" s="128"/>
      <c r="EV32" s="128"/>
      <c r="EW32" s="128"/>
      <c r="EX32" s="128"/>
      <c r="EY32" s="128"/>
      <c r="EZ32" s="128"/>
      <c r="FA32" s="128"/>
      <c r="FB32" s="128"/>
      <c r="FC32" s="128"/>
      <c r="FD32" s="128"/>
      <c r="FE32" s="128"/>
      <c r="FF32" s="128"/>
      <c r="FG32" s="128"/>
      <c r="FH32" s="128"/>
      <c r="FI32" s="128"/>
      <c r="FJ32" s="128"/>
      <c r="FK32" s="128"/>
      <c r="FL32" s="128"/>
      <c r="FM32" s="128"/>
      <c r="FN32" s="128"/>
      <c r="FO32" s="128"/>
      <c r="FP32" s="128"/>
      <c r="FQ32" s="128"/>
      <c r="FR32" s="128"/>
      <c r="FS32" s="128"/>
      <c r="FT32" s="128"/>
      <c r="FU32" s="128"/>
      <c r="FV32" s="128"/>
      <c r="FW32" s="128"/>
      <c r="FX32" s="128"/>
      <c r="FY32" s="128"/>
      <c r="FZ32" s="128"/>
      <c r="GA32" s="128"/>
      <c r="GB32" s="128"/>
      <c r="GC32" s="128"/>
      <c r="GD32" s="128"/>
      <c r="GE32" s="128"/>
      <c r="GF32" s="128"/>
      <c r="GG32" s="128"/>
      <c r="GH32" s="128"/>
      <c r="GI32" s="128"/>
      <c r="GJ32" s="128"/>
      <c r="GK32" s="128"/>
      <c r="GL32" s="128"/>
      <c r="GM32" s="128"/>
      <c r="GN32" s="128"/>
      <c r="GO32" s="128"/>
      <c r="GP32" s="128"/>
      <c r="GQ32" s="128"/>
      <c r="GR32" s="128"/>
      <c r="GS32" s="128"/>
      <c r="GT32" s="128"/>
      <c r="GU32" s="128"/>
      <c r="GV32" s="128"/>
      <c r="GW32" s="128"/>
      <c r="GX32" s="128"/>
      <c r="GY32" s="128"/>
      <c r="GZ32" s="128"/>
      <c r="HA32" s="128"/>
      <c r="HB32" s="128"/>
      <c r="HC32" s="128"/>
      <c r="HD32" s="128"/>
      <c r="HE32" s="128"/>
      <c r="HF32" s="128"/>
      <c r="HG32" s="128"/>
      <c r="HH32" s="128"/>
      <c r="HI32" s="128"/>
      <c r="HJ32" s="128"/>
      <c r="HK32" s="128"/>
      <c r="HL32" s="128"/>
      <c r="HM32" s="128"/>
      <c r="HN32" s="128"/>
      <c r="HO32" s="128"/>
      <c r="HP32" s="128"/>
      <c r="HQ32" s="128"/>
      <c r="HR32" s="128"/>
      <c r="HS32" s="128"/>
      <c r="HT32" s="128"/>
      <c r="HU32" s="128"/>
      <c r="HV32" s="128"/>
      <c r="HW32" s="128"/>
      <c r="HX32" s="128"/>
      <c r="HY32" s="128"/>
      <c r="HZ32" s="128"/>
      <c r="IA32" s="128"/>
    </row>
    <row r="33" s="45" customFormat="1" spans="1:235">
      <c r="A33" s="136"/>
      <c r="B33" s="137"/>
      <c r="C33" s="137"/>
      <c r="D33" s="137"/>
      <c r="E33" s="137"/>
      <c r="F33" s="137"/>
      <c r="G33" s="137"/>
      <c r="H33" s="137"/>
      <c r="I33" s="137"/>
      <c r="J33" s="137"/>
      <c r="K33" s="137"/>
      <c r="L33" s="137"/>
      <c r="M33" s="137"/>
      <c r="N33" s="137"/>
      <c r="O33" s="146"/>
      <c r="P33" s="146"/>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c r="DR33" s="128"/>
      <c r="DS33" s="128"/>
      <c r="DT33" s="128"/>
      <c r="DU33" s="128"/>
      <c r="DV33" s="128"/>
      <c r="DW33" s="128"/>
      <c r="DX33" s="128"/>
      <c r="DY33" s="128"/>
      <c r="DZ33" s="128"/>
      <c r="EA33" s="128"/>
      <c r="EB33" s="128"/>
      <c r="EC33" s="128"/>
      <c r="ED33" s="128"/>
      <c r="EE33" s="128"/>
      <c r="EF33" s="128"/>
      <c r="EG33" s="128"/>
      <c r="EH33" s="128"/>
      <c r="EI33" s="128"/>
      <c r="EJ33" s="128"/>
      <c r="EK33" s="128"/>
      <c r="EL33" s="128"/>
      <c r="EM33" s="128"/>
      <c r="EN33" s="128"/>
      <c r="EO33" s="128"/>
      <c r="EP33" s="128"/>
      <c r="EQ33" s="128"/>
      <c r="ER33" s="128"/>
      <c r="ES33" s="128"/>
      <c r="ET33" s="128"/>
      <c r="EU33" s="128"/>
      <c r="EV33" s="128"/>
      <c r="EW33" s="128"/>
      <c r="EX33" s="128"/>
      <c r="EY33" s="128"/>
      <c r="EZ33" s="128"/>
      <c r="FA33" s="128"/>
      <c r="FB33" s="128"/>
      <c r="FC33" s="128"/>
      <c r="FD33" s="128"/>
      <c r="FE33" s="128"/>
      <c r="FF33" s="128"/>
      <c r="FG33" s="128"/>
      <c r="FH33" s="128"/>
      <c r="FI33" s="128"/>
      <c r="FJ33" s="128"/>
      <c r="FK33" s="128"/>
      <c r="FL33" s="128"/>
      <c r="FM33" s="128"/>
      <c r="FN33" s="128"/>
      <c r="FO33" s="128"/>
      <c r="FP33" s="128"/>
      <c r="FQ33" s="128"/>
      <c r="FR33" s="128"/>
      <c r="FS33" s="128"/>
      <c r="FT33" s="128"/>
      <c r="FU33" s="128"/>
      <c r="FV33" s="128"/>
      <c r="FW33" s="128"/>
      <c r="FX33" s="128"/>
      <c r="FY33" s="128"/>
      <c r="FZ33" s="128"/>
      <c r="GA33" s="128"/>
      <c r="GB33" s="128"/>
      <c r="GC33" s="128"/>
      <c r="GD33" s="128"/>
      <c r="GE33" s="128"/>
      <c r="GF33" s="128"/>
      <c r="GG33" s="128"/>
      <c r="GH33" s="128"/>
      <c r="GI33" s="128"/>
      <c r="GJ33" s="128"/>
      <c r="GK33" s="128"/>
      <c r="GL33" s="128"/>
      <c r="GM33" s="128"/>
      <c r="GN33" s="128"/>
      <c r="GO33" s="128"/>
      <c r="GP33" s="128"/>
      <c r="GQ33" s="128"/>
      <c r="GR33" s="128"/>
      <c r="GS33" s="128"/>
      <c r="GT33" s="128"/>
      <c r="GU33" s="128"/>
      <c r="GV33" s="128"/>
      <c r="GW33" s="128"/>
      <c r="GX33" s="128"/>
      <c r="GY33" s="128"/>
      <c r="GZ33" s="128"/>
      <c r="HA33" s="128"/>
      <c r="HB33" s="128"/>
      <c r="HC33" s="128"/>
      <c r="HD33" s="128"/>
      <c r="HE33" s="128"/>
      <c r="HF33" s="128"/>
      <c r="HG33" s="128"/>
      <c r="HH33" s="128"/>
      <c r="HI33" s="128"/>
      <c r="HJ33" s="128"/>
      <c r="HK33" s="128"/>
      <c r="HL33" s="128"/>
      <c r="HM33" s="128"/>
      <c r="HN33" s="128"/>
      <c r="HO33" s="128"/>
      <c r="HP33" s="128"/>
      <c r="HQ33" s="128"/>
      <c r="HR33" s="128"/>
      <c r="HS33" s="128"/>
      <c r="HT33" s="128"/>
      <c r="HU33" s="128"/>
      <c r="HV33" s="128"/>
      <c r="HW33" s="128"/>
      <c r="HX33" s="128"/>
      <c r="HY33" s="128"/>
      <c r="HZ33" s="128"/>
      <c r="IA33" s="128"/>
    </row>
    <row r="34" s="45" customFormat="1" spans="1:235">
      <c r="A34" s="133"/>
      <c r="B34" s="138"/>
      <c r="C34" s="138"/>
      <c r="D34" s="138"/>
      <c r="E34" s="138"/>
      <c r="F34" s="138"/>
      <c r="G34" s="138"/>
      <c r="H34" s="138"/>
      <c r="I34" s="138"/>
      <c r="J34" s="138"/>
      <c r="K34" s="138"/>
      <c r="L34" s="138"/>
      <c r="M34" s="138"/>
      <c r="N34" s="138"/>
      <c r="O34" s="146"/>
      <c r="P34" s="146"/>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128"/>
      <c r="GB34" s="128"/>
      <c r="GC34" s="128"/>
      <c r="GD34" s="128"/>
      <c r="GE34" s="128"/>
      <c r="GF34" s="128"/>
      <c r="GG34" s="128"/>
      <c r="GH34" s="128"/>
      <c r="GI34" s="128"/>
      <c r="GJ34" s="128"/>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row>
    <row r="35" s="45" customFormat="1" spans="1:235">
      <c r="A35" s="139" t="s">
        <v>53</v>
      </c>
      <c r="B35" s="140" t="s">
        <v>54</v>
      </c>
      <c r="C35" s="140"/>
      <c r="D35" s="140" t="s">
        <v>55</v>
      </c>
      <c r="E35" s="140"/>
      <c r="F35" s="140" t="s">
        <v>103</v>
      </c>
      <c r="G35" s="140"/>
      <c r="H35" s="140" t="s">
        <v>57</v>
      </c>
      <c r="I35" s="140" t="s">
        <v>58</v>
      </c>
      <c r="J35" s="140"/>
      <c r="K35" s="140"/>
      <c r="L35" s="140"/>
      <c r="M35" s="140" t="s">
        <v>59</v>
      </c>
      <c r="N35" s="140"/>
      <c r="O35" s="146"/>
      <c r="P35" s="146"/>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128"/>
      <c r="GB35" s="128"/>
      <c r="GC35" s="128"/>
      <c r="GD35" s="128"/>
      <c r="GE35" s="128"/>
      <c r="GF35" s="128"/>
      <c r="GG35" s="128"/>
      <c r="GH35" s="128"/>
      <c r="GI35" s="128"/>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row>
    <row r="36" s="45" customFormat="1" spans="1:235">
      <c r="A36" s="139"/>
      <c r="B36" s="140"/>
      <c r="C36" s="140"/>
      <c r="D36" s="140"/>
      <c r="E36" s="140"/>
      <c r="F36" s="140"/>
      <c r="G36" s="140"/>
      <c r="H36" s="140"/>
      <c r="I36" s="140" t="s">
        <v>60</v>
      </c>
      <c r="J36" s="140"/>
      <c r="K36" s="140" t="s">
        <v>61</v>
      </c>
      <c r="L36" s="140"/>
      <c r="M36" s="140"/>
      <c r="N36" s="140"/>
      <c r="O36" s="146"/>
      <c r="P36" s="146"/>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128"/>
      <c r="GE36" s="128"/>
      <c r="GF36" s="128"/>
      <c r="GG36" s="128"/>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row>
    <row r="37" s="45" customFormat="1" ht="28.8" spans="1:235">
      <c r="A37" s="139"/>
      <c r="B37" s="140" t="s">
        <v>11</v>
      </c>
      <c r="C37" s="140" t="s">
        <v>12</v>
      </c>
      <c r="D37" s="140" t="s">
        <v>11</v>
      </c>
      <c r="E37" s="140" t="s">
        <v>12</v>
      </c>
      <c r="F37" s="140" t="s">
        <v>11</v>
      </c>
      <c r="G37" s="140" t="s">
        <v>12</v>
      </c>
      <c r="H37" s="140" t="s">
        <v>13</v>
      </c>
      <c r="I37" s="140" t="s">
        <v>105</v>
      </c>
      <c r="J37" s="140" t="s">
        <v>106</v>
      </c>
      <c r="K37" s="140" t="s">
        <v>105</v>
      </c>
      <c r="L37" s="140" t="s">
        <v>106</v>
      </c>
      <c r="M37" s="140" t="s">
        <v>16</v>
      </c>
      <c r="N37" s="140" t="s">
        <v>17</v>
      </c>
      <c r="O37" s="146"/>
      <c r="P37" s="146"/>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128"/>
      <c r="GE37" s="128"/>
      <c r="GF37" s="128"/>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row>
    <row r="38" s="45" customFormat="1" spans="1:235">
      <c r="A38" s="139" t="s">
        <v>107</v>
      </c>
      <c r="B38" s="141">
        <v>2000</v>
      </c>
      <c r="C38" s="141">
        <v>78.740157480315</v>
      </c>
      <c r="D38" s="141">
        <v>1495</v>
      </c>
      <c r="E38" s="141">
        <v>58.8582677165354</v>
      </c>
      <c r="F38" s="141">
        <v>110</v>
      </c>
      <c r="G38" s="141">
        <v>4.33070866141732</v>
      </c>
      <c r="H38" s="142" t="s">
        <v>38</v>
      </c>
      <c r="I38" s="148">
        <v>1800</v>
      </c>
      <c r="J38" s="141">
        <v>3600</v>
      </c>
      <c r="K38" s="148">
        <v>1650</v>
      </c>
      <c r="L38" s="141">
        <v>3300</v>
      </c>
      <c r="M38" s="141">
        <v>2872</v>
      </c>
      <c r="N38" s="141">
        <v>6331.6112</v>
      </c>
      <c r="O38" s="146">
        <v>-72</v>
      </c>
      <c r="P38" s="146"/>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28"/>
      <c r="DS38" s="128"/>
      <c r="DT38" s="128"/>
      <c r="DU38" s="128"/>
      <c r="DV38" s="128"/>
      <c r="DW38" s="128"/>
      <c r="DX38" s="128"/>
      <c r="DY38" s="128"/>
      <c r="DZ38" s="128"/>
      <c r="EA38" s="128"/>
      <c r="EB38" s="128"/>
      <c r="EC38" s="128"/>
      <c r="ED38" s="128"/>
      <c r="EE38" s="128"/>
      <c r="EF38" s="128"/>
      <c r="EG38" s="128"/>
      <c r="EH38" s="128"/>
      <c r="EI38" s="128"/>
      <c r="EJ38" s="128"/>
      <c r="EK38" s="128"/>
      <c r="EL38" s="128"/>
      <c r="EM38" s="128"/>
      <c r="EN38" s="128"/>
      <c r="EO38" s="128"/>
      <c r="EP38" s="128"/>
      <c r="EQ38" s="128"/>
      <c r="ER38" s="128"/>
      <c r="ES38" s="128"/>
      <c r="ET38" s="128"/>
      <c r="EU38" s="128"/>
      <c r="EV38" s="128"/>
      <c r="EW38" s="128"/>
      <c r="EX38" s="128"/>
      <c r="EY38" s="128"/>
      <c r="EZ38" s="128"/>
      <c r="FA38" s="128"/>
      <c r="FB38" s="128"/>
      <c r="FC38" s="128"/>
      <c r="FD38" s="128"/>
      <c r="FE38" s="128"/>
      <c r="FF38" s="128"/>
      <c r="FG38" s="128"/>
      <c r="FH38" s="128"/>
      <c r="FI38" s="128"/>
      <c r="FJ38" s="128"/>
      <c r="FK38" s="128"/>
      <c r="FL38" s="128"/>
      <c r="FM38" s="128"/>
      <c r="FN38" s="128"/>
      <c r="FO38" s="128"/>
      <c r="FP38" s="128"/>
      <c r="FQ38" s="128"/>
      <c r="FR38" s="128"/>
      <c r="FS38" s="128"/>
      <c r="FT38" s="128"/>
      <c r="FU38" s="128"/>
      <c r="FV38" s="128"/>
      <c r="FW38" s="128"/>
      <c r="FX38" s="128"/>
      <c r="FY38" s="128"/>
      <c r="FZ38" s="128"/>
      <c r="GA38" s="128"/>
      <c r="GB38" s="128"/>
      <c r="GC38" s="128"/>
      <c r="GD38" s="128"/>
      <c r="GE38" s="128"/>
      <c r="GF38" s="128"/>
      <c r="GG38" s="128"/>
      <c r="GH38" s="128"/>
      <c r="GI38" s="128"/>
      <c r="GJ38" s="128"/>
      <c r="GK38" s="128"/>
      <c r="GL38" s="128"/>
      <c r="GM38" s="128"/>
      <c r="GN38" s="128"/>
      <c r="GO38" s="128"/>
      <c r="GP38" s="128"/>
      <c r="GQ38" s="128"/>
      <c r="GR38" s="128"/>
      <c r="GS38" s="128"/>
      <c r="GT38" s="128"/>
      <c r="GU38" s="128"/>
      <c r="GV38" s="128"/>
      <c r="GW38" s="128"/>
      <c r="GX38" s="128"/>
      <c r="GY38" s="128"/>
      <c r="GZ38" s="128"/>
      <c r="HA38" s="128"/>
      <c r="HB38" s="128"/>
      <c r="HC38" s="128"/>
      <c r="HD38" s="128"/>
      <c r="HE38" s="128"/>
      <c r="HF38" s="128"/>
      <c r="HG38" s="128"/>
      <c r="HH38" s="128"/>
      <c r="HI38" s="128"/>
      <c r="HJ38" s="128"/>
      <c r="HK38" s="128"/>
      <c r="HL38" s="128"/>
      <c r="HM38" s="128"/>
      <c r="HN38" s="128"/>
      <c r="HO38" s="128"/>
      <c r="HP38" s="128"/>
      <c r="HQ38" s="128"/>
      <c r="HR38" s="128"/>
      <c r="HS38" s="128"/>
      <c r="HT38" s="128"/>
      <c r="HU38" s="128"/>
      <c r="HV38" s="128"/>
      <c r="HW38" s="128"/>
      <c r="HX38" s="128"/>
      <c r="HY38" s="128"/>
      <c r="HZ38" s="128"/>
      <c r="IA38" s="128"/>
    </row>
    <row r="39" s="45" customFormat="1" spans="1:235">
      <c r="A39" s="139"/>
      <c r="B39" s="141">
        <v>2300</v>
      </c>
      <c r="C39" s="141">
        <v>90.5511811023622</v>
      </c>
      <c r="D39" s="141">
        <v>1645</v>
      </c>
      <c r="E39" s="141">
        <v>64.7637795275591</v>
      </c>
      <c r="F39" s="141">
        <v>110</v>
      </c>
      <c r="G39" s="141">
        <v>4.33070866141732</v>
      </c>
      <c r="H39" s="142" t="s">
        <v>38</v>
      </c>
      <c r="I39" s="148">
        <v>1800</v>
      </c>
      <c r="J39" s="141">
        <v>3600</v>
      </c>
      <c r="K39" s="148">
        <v>1650</v>
      </c>
      <c r="L39" s="141">
        <v>3300</v>
      </c>
      <c r="M39" s="141">
        <v>2894</v>
      </c>
      <c r="N39" s="141">
        <v>6380.1124</v>
      </c>
      <c r="O39" s="146">
        <v>-50</v>
      </c>
      <c r="P39" s="146"/>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c r="DS39" s="128"/>
      <c r="DT39" s="128"/>
      <c r="DU39" s="128"/>
      <c r="DV39" s="128"/>
      <c r="DW39" s="128"/>
      <c r="DX39" s="128"/>
      <c r="DY39" s="128"/>
      <c r="DZ39" s="128"/>
      <c r="EA39" s="128"/>
      <c r="EB39" s="128"/>
      <c r="EC39" s="128"/>
      <c r="ED39" s="128"/>
      <c r="EE39" s="128"/>
      <c r="EF39" s="128"/>
      <c r="EG39" s="128"/>
      <c r="EH39" s="128"/>
      <c r="EI39" s="128"/>
      <c r="EJ39" s="128"/>
      <c r="EK39" s="128"/>
      <c r="EL39" s="128"/>
      <c r="EM39" s="128"/>
      <c r="EN39" s="128"/>
      <c r="EO39" s="128"/>
      <c r="EP39" s="128"/>
      <c r="EQ39" s="128"/>
      <c r="ER39" s="128"/>
      <c r="ES39" s="128"/>
      <c r="ET39" s="128"/>
      <c r="EU39" s="128"/>
      <c r="EV39" s="128"/>
      <c r="EW39" s="128"/>
      <c r="EX39" s="128"/>
      <c r="EY39" s="128"/>
      <c r="EZ39" s="128"/>
      <c r="FA39" s="128"/>
      <c r="FB39" s="128"/>
      <c r="FC39" s="128"/>
      <c r="FD39" s="128"/>
      <c r="FE39" s="128"/>
      <c r="FF39" s="128"/>
      <c r="FG39" s="128"/>
      <c r="FH39" s="128"/>
      <c r="FI39" s="128"/>
      <c r="FJ39" s="128"/>
      <c r="FK39" s="128"/>
      <c r="FL39" s="128"/>
      <c r="FM39" s="128"/>
      <c r="FN39" s="128"/>
      <c r="FO39" s="128"/>
      <c r="FP39" s="128"/>
      <c r="FQ39" s="128"/>
      <c r="FR39" s="128"/>
      <c r="FS39" s="128"/>
      <c r="FT39" s="128"/>
      <c r="FU39" s="128"/>
      <c r="FV39" s="128"/>
      <c r="FW39" s="128"/>
      <c r="FX39" s="128"/>
      <c r="FY39" s="128"/>
      <c r="FZ39" s="128"/>
      <c r="GA39" s="128"/>
      <c r="GB39" s="128"/>
      <c r="GC39" s="128"/>
      <c r="GD39" s="128"/>
      <c r="GE39" s="128"/>
      <c r="GF39" s="128"/>
      <c r="GG39" s="128"/>
      <c r="GH39" s="128"/>
      <c r="GI39" s="128"/>
      <c r="GJ39" s="128"/>
      <c r="GK39" s="128"/>
      <c r="GL39" s="128"/>
      <c r="GM39" s="128"/>
      <c r="GN39" s="128"/>
      <c r="GO39" s="128"/>
      <c r="GP39" s="128"/>
      <c r="GQ39" s="128"/>
      <c r="GR39" s="128"/>
      <c r="GS39" s="128"/>
      <c r="GT39" s="128"/>
      <c r="GU39" s="128"/>
      <c r="GV39" s="128"/>
      <c r="GW39" s="128"/>
      <c r="GX39" s="128"/>
      <c r="GY39" s="128"/>
      <c r="GZ39" s="128"/>
      <c r="HA39" s="128"/>
      <c r="HB39" s="128"/>
      <c r="HC39" s="128"/>
      <c r="HD39" s="128"/>
      <c r="HE39" s="128"/>
      <c r="HF39" s="128"/>
      <c r="HG39" s="128"/>
      <c r="HH39" s="128"/>
      <c r="HI39" s="128"/>
      <c r="HJ39" s="128"/>
      <c r="HK39" s="128"/>
      <c r="HL39" s="128"/>
      <c r="HM39" s="128"/>
      <c r="HN39" s="128"/>
      <c r="HO39" s="128"/>
      <c r="HP39" s="128"/>
      <c r="HQ39" s="128"/>
      <c r="HR39" s="128"/>
      <c r="HS39" s="128"/>
      <c r="HT39" s="128"/>
      <c r="HU39" s="128"/>
      <c r="HV39" s="128"/>
      <c r="HW39" s="128"/>
      <c r="HX39" s="128"/>
      <c r="HY39" s="128"/>
      <c r="HZ39" s="128"/>
      <c r="IA39" s="128"/>
    </row>
    <row r="40" s="45" customFormat="1" spans="1:235">
      <c r="A40" s="139"/>
      <c r="B40" s="141">
        <v>2500</v>
      </c>
      <c r="C40" s="141">
        <v>98.4251968503937</v>
      </c>
      <c r="D40" s="141">
        <v>1745</v>
      </c>
      <c r="E40" s="141">
        <v>68.7007874015748</v>
      </c>
      <c r="F40" s="141">
        <v>110</v>
      </c>
      <c r="G40" s="141">
        <v>4.33070866141732</v>
      </c>
      <c r="H40" s="142" t="s">
        <v>38</v>
      </c>
      <c r="I40" s="148">
        <v>1800</v>
      </c>
      <c r="J40" s="141">
        <v>3600</v>
      </c>
      <c r="K40" s="148">
        <v>1650</v>
      </c>
      <c r="L40" s="141">
        <v>3300</v>
      </c>
      <c r="M40" s="141">
        <v>2908</v>
      </c>
      <c r="N40" s="141">
        <v>6410.9768</v>
      </c>
      <c r="O40" s="146">
        <v>-36</v>
      </c>
      <c r="P40" s="146"/>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c r="EN40" s="128"/>
      <c r="EO40" s="128"/>
      <c r="EP40" s="128"/>
      <c r="EQ40" s="128"/>
      <c r="ER40" s="128"/>
      <c r="ES40" s="128"/>
      <c r="ET40" s="128"/>
      <c r="EU40" s="128"/>
      <c r="EV40" s="128"/>
      <c r="EW40" s="128"/>
      <c r="EX40" s="128"/>
      <c r="EY40" s="128"/>
      <c r="EZ40" s="128"/>
      <c r="FA40" s="128"/>
      <c r="FB40" s="128"/>
      <c r="FC40" s="128"/>
      <c r="FD40" s="128"/>
      <c r="FE40" s="128"/>
      <c r="FF40" s="128"/>
      <c r="FG40" s="128"/>
      <c r="FH40" s="128"/>
      <c r="FI40" s="128"/>
      <c r="FJ40" s="128"/>
      <c r="FK40" s="128"/>
      <c r="FL40" s="128"/>
      <c r="FM40" s="128"/>
      <c r="FN40" s="128"/>
      <c r="FO40" s="128"/>
      <c r="FP40" s="128"/>
      <c r="FQ40" s="128"/>
      <c r="FR40" s="128"/>
      <c r="FS40" s="128"/>
      <c r="FT40" s="128"/>
      <c r="FU40" s="128"/>
      <c r="FV40" s="128"/>
      <c r="FW40" s="128"/>
      <c r="FX40" s="128"/>
      <c r="FY40" s="128"/>
      <c r="FZ40" s="128"/>
      <c r="GA40" s="128"/>
      <c r="GB40" s="128"/>
      <c r="GC40" s="128"/>
      <c r="GD40" s="128"/>
      <c r="GE40" s="128"/>
      <c r="GF40" s="128"/>
      <c r="GG40" s="128"/>
      <c r="GH40" s="128"/>
      <c r="GI40" s="128"/>
      <c r="GJ40" s="128"/>
      <c r="GK40" s="128"/>
      <c r="GL40" s="128"/>
      <c r="GM40" s="128"/>
      <c r="GN40" s="128"/>
      <c r="GO40" s="128"/>
      <c r="GP40" s="128"/>
      <c r="GQ40" s="128"/>
      <c r="GR40" s="128"/>
      <c r="GS40" s="128"/>
      <c r="GT40" s="128"/>
      <c r="GU40" s="128"/>
      <c r="GV40" s="128"/>
      <c r="GW40" s="128"/>
      <c r="GX40" s="128"/>
      <c r="GY40" s="128"/>
      <c r="GZ40" s="128"/>
      <c r="HA40" s="128"/>
      <c r="HB40" s="128"/>
      <c r="HC40" s="128"/>
      <c r="HD40" s="128"/>
      <c r="HE40" s="128"/>
      <c r="HF40" s="128"/>
      <c r="HG40" s="128"/>
      <c r="HH40" s="128"/>
      <c r="HI40" s="128"/>
      <c r="HJ40" s="128"/>
      <c r="HK40" s="128"/>
      <c r="HL40" s="128"/>
      <c r="HM40" s="128"/>
      <c r="HN40" s="128"/>
      <c r="HO40" s="128"/>
      <c r="HP40" s="128"/>
      <c r="HQ40" s="128"/>
      <c r="HR40" s="128"/>
      <c r="HS40" s="128"/>
      <c r="HT40" s="128"/>
      <c r="HU40" s="128"/>
      <c r="HV40" s="128"/>
      <c r="HW40" s="128"/>
      <c r="HX40" s="128"/>
      <c r="HY40" s="128"/>
      <c r="HZ40" s="128"/>
      <c r="IA40" s="128"/>
    </row>
    <row r="41" s="45" customFormat="1" spans="1:235">
      <c r="A41" s="139"/>
      <c r="B41" s="141">
        <v>2700</v>
      </c>
      <c r="C41" s="141">
        <v>106.299212598425</v>
      </c>
      <c r="D41" s="141">
        <v>1845</v>
      </c>
      <c r="E41" s="141">
        <v>72.6377952755905</v>
      </c>
      <c r="F41" s="141">
        <v>110</v>
      </c>
      <c r="G41" s="141">
        <v>4.33070866141732</v>
      </c>
      <c r="H41" s="142" t="s">
        <v>38</v>
      </c>
      <c r="I41" s="148">
        <v>1800</v>
      </c>
      <c r="J41" s="141">
        <v>3600</v>
      </c>
      <c r="K41" s="148">
        <v>1650</v>
      </c>
      <c r="L41" s="141">
        <v>3300</v>
      </c>
      <c r="M41" s="141">
        <v>2923</v>
      </c>
      <c r="N41" s="141">
        <v>6444.0458</v>
      </c>
      <c r="O41" s="146">
        <v>-21</v>
      </c>
      <c r="P41" s="146"/>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28"/>
      <c r="DS41" s="128"/>
      <c r="DT41" s="128"/>
      <c r="DU41" s="128"/>
      <c r="DV41" s="128"/>
      <c r="DW41" s="128"/>
      <c r="DX41" s="128"/>
      <c r="DY41" s="128"/>
      <c r="DZ41" s="128"/>
      <c r="EA41" s="128"/>
      <c r="EB41" s="128"/>
      <c r="EC41" s="128"/>
      <c r="ED41" s="128"/>
      <c r="EE41" s="128"/>
      <c r="EF41" s="128"/>
      <c r="EG41" s="128"/>
      <c r="EH41" s="128"/>
      <c r="EI41" s="128"/>
      <c r="EJ41" s="128"/>
      <c r="EK41" s="128"/>
      <c r="EL41" s="128"/>
      <c r="EM41" s="128"/>
      <c r="EN41" s="128"/>
      <c r="EO41" s="128"/>
      <c r="EP41" s="128"/>
      <c r="EQ41" s="128"/>
      <c r="ER41" s="128"/>
      <c r="ES41" s="128"/>
      <c r="ET41" s="128"/>
      <c r="EU41" s="128"/>
      <c r="EV41" s="128"/>
      <c r="EW41" s="128"/>
      <c r="EX41" s="128"/>
      <c r="EY41" s="128"/>
      <c r="EZ41" s="128"/>
      <c r="FA41" s="128"/>
      <c r="FB41" s="128"/>
      <c r="FC41" s="128"/>
      <c r="FD41" s="128"/>
      <c r="FE41" s="128"/>
      <c r="FF41" s="128"/>
      <c r="FG41" s="128"/>
      <c r="FH41" s="128"/>
      <c r="FI41" s="128"/>
      <c r="FJ41" s="128"/>
      <c r="FK41" s="128"/>
      <c r="FL41" s="128"/>
      <c r="FM41" s="128"/>
      <c r="FN41" s="128"/>
      <c r="FO41" s="128"/>
      <c r="FP41" s="128"/>
      <c r="FQ41" s="128"/>
      <c r="FR41" s="128"/>
      <c r="FS41" s="128"/>
      <c r="FT41" s="128"/>
      <c r="FU41" s="128"/>
      <c r="FV41" s="128"/>
      <c r="FW41" s="128"/>
      <c r="FX41" s="128"/>
      <c r="FY41" s="128"/>
      <c r="FZ41" s="128"/>
      <c r="GA41" s="128"/>
      <c r="GB41" s="128"/>
      <c r="GC41" s="128"/>
      <c r="GD41" s="128"/>
      <c r="GE41" s="128"/>
      <c r="GF41" s="128"/>
      <c r="GG41" s="128"/>
      <c r="GH41" s="128"/>
      <c r="GI41" s="128"/>
      <c r="GJ41" s="128"/>
      <c r="GK41" s="128"/>
      <c r="GL41" s="128"/>
      <c r="GM41" s="128"/>
      <c r="GN41" s="128"/>
      <c r="GO41" s="128"/>
      <c r="GP41" s="128"/>
      <c r="GQ41" s="128"/>
      <c r="GR41" s="128"/>
      <c r="GS41" s="128"/>
      <c r="GT41" s="128"/>
      <c r="GU41" s="128"/>
      <c r="GV41" s="128"/>
      <c r="GW41" s="128"/>
      <c r="GX41" s="128"/>
      <c r="GY41" s="128"/>
      <c r="GZ41" s="128"/>
      <c r="HA41" s="128"/>
      <c r="HB41" s="128"/>
      <c r="HC41" s="128"/>
      <c r="HD41" s="128"/>
      <c r="HE41" s="128"/>
      <c r="HF41" s="128"/>
      <c r="HG41" s="128"/>
      <c r="HH41" s="128"/>
      <c r="HI41" s="128"/>
      <c r="HJ41" s="128"/>
      <c r="HK41" s="128"/>
      <c r="HL41" s="128"/>
      <c r="HM41" s="128"/>
      <c r="HN41" s="128"/>
      <c r="HO41" s="128"/>
      <c r="HP41" s="128"/>
      <c r="HQ41" s="128"/>
      <c r="HR41" s="128"/>
      <c r="HS41" s="128"/>
      <c r="HT41" s="128"/>
      <c r="HU41" s="128"/>
      <c r="HV41" s="128"/>
      <c r="HW41" s="128"/>
      <c r="HX41" s="128"/>
      <c r="HY41" s="128"/>
      <c r="HZ41" s="128"/>
      <c r="IA41" s="128"/>
    </row>
    <row r="42" s="45" customFormat="1" spans="1:235">
      <c r="A42" s="139"/>
      <c r="B42" s="141">
        <v>3000</v>
      </c>
      <c r="C42" s="141">
        <v>118.110236220472</v>
      </c>
      <c r="D42" s="141">
        <v>1995</v>
      </c>
      <c r="E42" s="141">
        <v>78.5433070866142</v>
      </c>
      <c r="F42" s="141">
        <v>110</v>
      </c>
      <c r="G42" s="141">
        <v>4.33070866141732</v>
      </c>
      <c r="H42" s="142" t="s">
        <v>38</v>
      </c>
      <c r="I42" s="148">
        <v>1800</v>
      </c>
      <c r="J42" s="141">
        <v>3600</v>
      </c>
      <c r="K42" s="148">
        <v>1650</v>
      </c>
      <c r="L42" s="141">
        <v>3300</v>
      </c>
      <c r="M42" s="141">
        <v>2944</v>
      </c>
      <c r="N42" s="141">
        <v>6490.3424</v>
      </c>
      <c r="O42" s="146">
        <v>0</v>
      </c>
      <c r="P42" s="146"/>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c r="DI42" s="128"/>
      <c r="DJ42" s="128"/>
      <c r="DK42" s="128"/>
      <c r="DL42" s="128"/>
      <c r="DM42" s="128"/>
      <c r="DN42" s="128"/>
      <c r="DO42" s="128"/>
      <c r="DP42" s="128"/>
      <c r="DQ42" s="128"/>
      <c r="DR42" s="128"/>
      <c r="DS42" s="128"/>
      <c r="DT42" s="128"/>
      <c r="DU42" s="128"/>
      <c r="DV42" s="128"/>
      <c r="DW42" s="128"/>
      <c r="DX42" s="128"/>
      <c r="DY42" s="128"/>
      <c r="DZ42" s="128"/>
      <c r="EA42" s="128"/>
      <c r="EB42" s="128"/>
      <c r="EC42" s="128"/>
      <c r="ED42" s="128"/>
      <c r="EE42" s="128"/>
      <c r="EF42" s="128"/>
      <c r="EG42" s="128"/>
      <c r="EH42" s="128"/>
      <c r="EI42" s="128"/>
      <c r="EJ42" s="128"/>
      <c r="EK42" s="128"/>
      <c r="EL42" s="128"/>
      <c r="EM42" s="128"/>
      <c r="EN42" s="128"/>
      <c r="EO42" s="128"/>
      <c r="EP42" s="128"/>
      <c r="EQ42" s="128"/>
      <c r="ER42" s="128"/>
      <c r="ES42" s="128"/>
      <c r="ET42" s="128"/>
      <c r="EU42" s="128"/>
      <c r="EV42" s="128"/>
      <c r="EW42" s="128"/>
      <c r="EX42" s="128"/>
      <c r="EY42" s="128"/>
      <c r="EZ42" s="128"/>
      <c r="FA42" s="128"/>
      <c r="FB42" s="128"/>
      <c r="FC42" s="128"/>
      <c r="FD42" s="128"/>
      <c r="FE42" s="128"/>
      <c r="FF42" s="128"/>
      <c r="FG42" s="128"/>
      <c r="FH42" s="128"/>
      <c r="FI42" s="128"/>
      <c r="FJ42" s="128"/>
      <c r="FK42" s="128"/>
      <c r="FL42" s="128"/>
      <c r="FM42" s="128"/>
      <c r="FN42" s="128"/>
      <c r="FO42" s="128"/>
      <c r="FP42" s="128"/>
      <c r="FQ42" s="128"/>
      <c r="FR42" s="128"/>
      <c r="FS42" s="128"/>
      <c r="FT42" s="128"/>
      <c r="FU42" s="128"/>
      <c r="FV42" s="128"/>
      <c r="FW42" s="128"/>
      <c r="FX42" s="128"/>
      <c r="FY42" s="128"/>
      <c r="FZ42" s="128"/>
      <c r="GA42" s="128"/>
      <c r="GB42" s="128"/>
      <c r="GC42" s="128"/>
      <c r="GD42" s="128"/>
      <c r="GE42" s="128"/>
      <c r="GF42" s="128"/>
      <c r="GG42" s="128"/>
      <c r="GH42" s="128"/>
      <c r="GI42" s="128"/>
      <c r="GJ42" s="128"/>
      <c r="GK42" s="128"/>
      <c r="GL42" s="128"/>
      <c r="GM42" s="128"/>
      <c r="GN42" s="128"/>
      <c r="GO42" s="128"/>
      <c r="GP42" s="128"/>
      <c r="GQ42" s="128"/>
      <c r="GR42" s="128"/>
      <c r="GS42" s="128"/>
      <c r="GT42" s="128"/>
      <c r="GU42" s="128"/>
      <c r="GV42" s="128"/>
      <c r="GW42" s="128"/>
      <c r="GX42" s="128"/>
      <c r="GY42" s="128"/>
      <c r="GZ42" s="128"/>
      <c r="HA42" s="128"/>
      <c r="HB42" s="128"/>
      <c r="HC42" s="128"/>
      <c r="HD42" s="128"/>
      <c r="HE42" s="128"/>
      <c r="HF42" s="128"/>
      <c r="HG42" s="128"/>
      <c r="HH42" s="128"/>
      <c r="HI42" s="128"/>
      <c r="HJ42" s="128"/>
      <c r="HK42" s="128"/>
      <c r="HL42" s="128"/>
      <c r="HM42" s="128"/>
      <c r="HN42" s="128"/>
      <c r="HO42" s="128"/>
      <c r="HP42" s="128"/>
      <c r="HQ42" s="128"/>
      <c r="HR42" s="128"/>
      <c r="HS42" s="128"/>
      <c r="HT42" s="128"/>
      <c r="HU42" s="128"/>
      <c r="HV42" s="128"/>
      <c r="HW42" s="128"/>
      <c r="HX42" s="128"/>
      <c r="HY42" s="128"/>
      <c r="HZ42" s="128"/>
      <c r="IA42" s="128"/>
    </row>
    <row r="43" s="45" customFormat="1" spans="1:235">
      <c r="A43" s="139"/>
      <c r="B43" s="141">
        <v>3300</v>
      </c>
      <c r="C43" s="141">
        <v>129.92125984252</v>
      </c>
      <c r="D43" s="141">
        <v>2145</v>
      </c>
      <c r="E43" s="141">
        <v>84.4488188976378</v>
      </c>
      <c r="F43" s="141">
        <v>110</v>
      </c>
      <c r="G43" s="141">
        <v>4.33070866141732</v>
      </c>
      <c r="H43" s="142" t="s">
        <v>38</v>
      </c>
      <c r="I43" s="148">
        <v>1800</v>
      </c>
      <c r="J43" s="141">
        <v>3600</v>
      </c>
      <c r="K43" s="148">
        <v>1650</v>
      </c>
      <c r="L43" s="141">
        <v>3300</v>
      </c>
      <c r="M43" s="141">
        <v>2966</v>
      </c>
      <c r="N43" s="141">
        <v>6538.8436</v>
      </c>
      <c r="O43" s="146">
        <v>22</v>
      </c>
      <c r="P43" s="146"/>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c r="DR43" s="128"/>
      <c r="DS43" s="128"/>
      <c r="DT43" s="128"/>
      <c r="DU43" s="128"/>
      <c r="DV43" s="128"/>
      <c r="DW43" s="128"/>
      <c r="DX43" s="128"/>
      <c r="DY43" s="128"/>
      <c r="DZ43" s="128"/>
      <c r="EA43" s="128"/>
      <c r="EB43" s="128"/>
      <c r="EC43" s="128"/>
      <c r="ED43" s="128"/>
      <c r="EE43" s="128"/>
      <c r="EF43" s="128"/>
      <c r="EG43" s="128"/>
      <c r="EH43" s="128"/>
      <c r="EI43" s="128"/>
      <c r="EJ43" s="128"/>
      <c r="EK43" s="128"/>
      <c r="EL43" s="128"/>
      <c r="EM43" s="128"/>
      <c r="EN43" s="128"/>
      <c r="EO43" s="128"/>
      <c r="EP43" s="128"/>
      <c r="EQ43" s="128"/>
      <c r="ER43" s="128"/>
      <c r="ES43" s="128"/>
      <c r="ET43" s="128"/>
      <c r="EU43" s="128"/>
      <c r="EV43" s="128"/>
      <c r="EW43" s="128"/>
      <c r="EX43" s="128"/>
      <c r="EY43" s="128"/>
      <c r="EZ43" s="128"/>
      <c r="FA43" s="128"/>
      <c r="FB43" s="128"/>
      <c r="FC43" s="128"/>
      <c r="FD43" s="128"/>
      <c r="FE43" s="128"/>
      <c r="FF43" s="128"/>
      <c r="FG43" s="128"/>
      <c r="FH43" s="128"/>
      <c r="FI43" s="128"/>
      <c r="FJ43" s="128"/>
      <c r="FK43" s="128"/>
      <c r="FL43" s="128"/>
      <c r="FM43" s="128"/>
      <c r="FN43" s="128"/>
      <c r="FO43" s="128"/>
      <c r="FP43" s="128"/>
      <c r="FQ43" s="128"/>
      <c r="FR43" s="128"/>
      <c r="FS43" s="128"/>
      <c r="FT43" s="128"/>
      <c r="FU43" s="128"/>
      <c r="FV43" s="128"/>
      <c r="FW43" s="128"/>
      <c r="FX43" s="128"/>
      <c r="FY43" s="128"/>
      <c r="FZ43" s="128"/>
      <c r="GA43" s="128"/>
      <c r="GB43" s="128"/>
      <c r="GC43" s="128"/>
      <c r="GD43" s="128"/>
      <c r="GE43" s="128"/>
      <c r="GF43" s="128"/>
      <c r="GG43" s="128"/>
      <c r="GH43" s="128"/>
      <c r="GI43" s="128"/>
      <c r="GJ43" s="128"/>
      <c r="GK43" s="128"/>
      <c r="GL43" s="128"/>
      <c r="GM43" s="128"/>
      <c r="GN43" s="128"/>
      <c r="GO43" s="128"/>
      <c r="GP43" s="128"/>
      <c r="GQ43" s="128"/>
      <c r="GR43" s="128"/>
      <c r="GS43" s="128"/>
      <c r="GT43" s="128"/>
      <c r="GU43" s="128"/>
      <c r="GV43" s="128"/>
      <c r="GW43" s="128"/>
      <c r="GX43" s="128"/>
      <c r="GY43" s="128"/>
      <c r="GZ43" s="128"/>
      <c r="HA43" s="128"/>
      <c r="HB43" s="128"/>
      <c r="HC43" s="128"/>
      <c r="HD43" s="128"/>
      <c r="HE43" s="128"/>
      <c r="HF43" s="128"/>
      <c r="HG43" s="128"/>
      <c r="HH43" s="128"/>
      <c r="HI43" s="128"/>
      <c r="HJ43" s="128"/>
      <c r="HK43" s="128"/>
      <c r="HL43" s="128"/>
      <c r="HM43" s="128"/>
      <c r="HN43" s="128"/>
      <c r="HO43" s="128"/>
      <c r="HP43" s="128"/>
      <c r="HQ43" s="128"/>
      <c r="HR43" s="128"/>
      <c r="HS43" s="128"/>
      <c r="HT43" s="128"/>
      <c r="HU43" s="128"/>
      <c r="HV43" s="128"/>
      <c r="HW43" s="128"/>
      <c r="HX43" s="128"/>
      <c r="HY43" s="128"/>
      <c r="HZ43" s="128"/>
      <c r="IA43" s="128"/>
    </row>
    <row r="44" s="45" customFormat="1" spans="1:235">
      <c r="A44" s="139"/>
      <c r="B44" s="141">
        <v>3500</v>
      </c>
      <c r="C44" s="141">
        <v>137.795275590551</v>
      </c>
      <c r="D44" s="141">
        <v>2245</v>
      </c>
      <c r="E44" s="141">
        <v>88.3858267716536</v>
      </c>
      <c r="F44" s="141">
        <v>110</v>
      </c>
      <c r="G44" s="141">
        <v>4.33070866141732</v>
      </c>
      <c r="H44" s="142" t="s">
        <v>38</v>
      </c>
      <c r="I44" s="148">
        <v>1800</v>
      </c>
      <c r="J44" s="141">
        <v>3600</v>
      </c>
      <c r="K44" s="148">
        <v>1650</v>
      </c>
      <c r="L44" s="141">
        <v>3300</v>
      </c>
      <c r="M44" s="141">
        <v>2981</v>
      </c>
      <c r="N44" s="141">
        <v>6571.9126</v>
      </c>
      <c r="O44" s="146">
        <v>37</v>
      </c>
      <c r="P44" s="146"/>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c r="DF44" s="128"/>
      <c r="DG44" s="128"/>
      <c r="DH44" s="128"/>
      <c r="DI44" s="128"/>
      <c r="DJ44" s="128"/>
      <c r="DK44" s="128"/>
      <c r="DL44" s="128"/>
      <c r="DM44" s="128"/>
      <c r="DN44" s="128"/>
      <c r="DO44" s="128"/>
      <c r="DP44" s="128"/>
      <c r="DQ44" s="128"/>
      <c r="DR44" s="128"/>
      <c r="DS44" s="128"/>
      <c r="DT44" s="128"/>
      <c r="DU44" s="128"/>
      <c r="DV44" s="128"/>
      <c r="DW44" s="128"/>
      <c r="DX44" s="128"/>
      <c r="DY44" s="128"/>
      <c r="DZ44" s="128"/>
      <c r="EA44" s="128"/>
      <c r="EB44" s="128"/>
      <c r="EC44" s="128"/>
      <c r="ED44" s="128"/>
      <c r="EE44" s="128"/>
      <c r="EF44" s="128"/>
      <c r="EG44" s="128"/>
      <c r="EH44" s="128"/>
      <c r="EI44" s="128"/>
      <c r="EJ44" s="128"/>
      <c r="EK44" s="128"/>
      <c r="EL44" s="128"/>
      <c r="EM44" s="128"/>
      <c r="EN44" s="128"/>
      <c r="EO44" s="128"/>
      <c r="EP44" s="128"/>
      <c r="EQ44" s="128"/>
      <c r="ER44" s="128"/>
      <c r="ES44" s="128"/>
      <c r="ET44" s="128"/>
      <c r="EU44" s="128"/>
      <c r="EV44" s="128"/>
      <c r="EW44" s="128"/>
      <c r="EX44" s="128"/>
      <c r="EY44" s="128"/>
      <c r="EZ44" s="128"/>
      <c r="FA44" s="128"/>
      <c r="FB44" s="128"/>
      <c r="FC44" s="128"/>
      <c r="FD44" s="128"/>
      <c r="FE44" s="128"/>
      <c r="FF44" s="128"/>
      <c r="FG44" s="128"/>
      <c r="FH44" s="128"/>
      <c r="FI44" s="128"/>
      <c r="FJ44" s="128"/>
      <c r="FK44" s="128"/>
      <c r="FL44" s="128"/>
      <c r="FM44" s="128"/>
      <c r="FN44" s="128"/>
      <c r="FO44" s="128"/>
      <c r="FP44" s="128"/>
      <c r="FQ44" s="128"/>
      <c r="FR44" s="128"/>
      <c r="FS44" s="128"/>
      <c r="FT44" s="128"/>
      <c r="FU44" s="128"/>
      <c r="FV44" s="128"/>
      <c r="FW44" s="128"/>
      <c r="FX44" s="128"/>
      <c r="FY44" s="128"/>
      <c r="FZ44" s="128"/>
      <c r="GA44" s="128"/>
      <c r="GB44" s="128"/>
      <c r="GC44" s="128"/>
      <c r="GD44" s="128"/>
      <c r="GE44" s="128"/>
      <c r="GF44" s="128"/>
      <c r="GG44" s="128"/>
      <c r="GH44" s="128"/>
      <c r="GI44" s="128"/>
      <c r="GJ44" s="128"/>
      <c r="GK44" s="128"/>
      <c r="GL44" s="128"/>
      <c r="GM44" s="128"/>
      <c r="GN44" s="128"/>
      <c r="GO44" s="128"/>
      <c r="GP44" s="128"/>
      <c r="GQ44" s="128"/>
      <c r="GR44" s="128"/>
      <c r="GS44" s="128"/>
      <c r="GT44" s="128"/>
      <c r="GU44" s="128"/>
      <c r="GV44" s="128"/>
      <c r="GW44" s="128"/>
      <c r="GX44" s="128"/>
      <c r="GY44" s="128"/>
      <c r="GZ44" s="128"/>
      <c r="HA44" s="128"/>
      <c r="HB44" s="128"/>
      <c r="HC44" s="128"/>
      <c r="HD44" s="128"/>
      <c r="HE44" s="128"/>
      <c r="HF44" s="128"/>
      <c r="HG44" s="128"/>
      <c r="HH44" s="128"/>
      <c r="HI44" s="128"/>
      <c r="HJ44" s="128"/>
      <c r="HK44" s="128"/>
      <c r="HL44" s="128"/>
      <c r="HM44" s="128"/>
      <c r="HN44" s="128"/>
      <c r="HO44" s="128"/>
      <c r="HP44" s="128"/>
      <c r="HQ44" s="128"/>
      <c r="HR44" s="128"/>
      <c r="HS44" s="128"/>
      <c r="HT44" s="128"/>
      <c r="HU44" s="128"/>
      <c r="HV44" s="128"/>
      <c r="HW44" s="128"/>
      <c r="HX44" s="128"/>
      <c r="HY44" s="128"/>
      <c r="HZ44" s="128"/>
      <c r="IA44" s="128"/>
    </row>
    <row r="45" s="45" customFormat="1" spans="1:235">
      <c r="A45" s="139"/>
      <c r="B45" s="141">
        <v>4000</v>
      </c>
      <c r="C45" s="141">
        <v>157.48031496063</v>
      </c>
      <c r="D45" s="141">
        <v>2545</v>
      </c>
      <c r="E45" s="141">
        <v>100.196850393701</v>
      </c>
      <c r="F45" s="141">
        <v>110</v>
      </c>
      <c r="G45" s="141">
        <v>4.33070866141732</v>
      </c>
      <c r="H45" s="142" t="s">
        <v>38</v>
      </c>
      <c r="I45" s="148">
        <v>1800</v>
      </c>
      <c r="J45" s="141">
        <v>3600</v>
      </c>
      <c r="K45" s="148">
        <v>1650</v>
      </c>
      <c r="L45" s="141">
        <v>3300</v>
      </c>
      <c r="M45" s="141">
        <v>3046</v>
      </c>
      <c r="N45" s="141">
        <v>6715.2116</v>
      </c>
      <c r="O45" s="146">
        <v>102</v>
      </c>
      <c r="P45" s="146"/>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c r="DF45" s="128"/>
      <c r="DG45" s="128"/>
      <c r="DH45" s="128"/>
      <c r="DI45" s="128"/>
      <c r="DJ45" s="128"/>
      <c r="DK45" s="128"/>
      <c r="DL45" s="128"/>
      <c r="DM45" s="128"/>
      <c r="DN45" s="128"/>
      <c r="DO45" s="128"/>
      <c r="DP45" s="128"/>
      <c r="DQ45" s="128"/>
      <c r="DR45" s="128"/>
      <c r="DS45" s="128"/>
      <c r="DT45" s="128"/>
      <c r="DU45" s="128"/>
      <c r="DV45" s="128"/>
      <c r="DW45" s="128"/>
      <c r="DX45" s="128"/>
      <c r="DY45" s="128"/>
      <c r="DZ45" s="128"/>
      <c r="EA45" s="128"/>
      <c r="EB45" s="128"/>
      <c r="EC45" s="128"/>
      <c r="ED45" s="128"/>
      <c r="EE45" s="128"/>
      <c r="EF45" s="128"/>
      <c r="EG45" s="128"/>
      <c r="EH45" s="128"/>
      <c r="EI45" s="128"/>
      <c r="EJ45" s="128"/>
      <c r="EK45" s="128"/>
      <c r="EL45" s="128"/>
      <c r="EM45" s="128"/>
      <c r="EN45" s="128"/>
      <c r="EO45" s="128"/>
      <c r="EP45" s="128"/>
      <c r="EQ45" s="128"/>
      <c r="ER45" s="128"/>
      <c r="ES45" s="128"/>
      <c r="ET45" s="128"/>
      <c r="EU45" s="128"/>
      <c r="EV45" s="128"/>
      <c r="EW45" s="128"/>
      <c r="EX45" s="128"/>
      <c r="EY45" s="128"/>
      <c r="EZ45" s="128"/>
      <c r="FA45" s="128"/>
      <c r="FB45" s="128"/>
      <c r="FC45" s="128"/>
      <c r="FD45" s="128"/>
      <c r="FE45" s="128"/>
      <c r="FF45" s="128"/>
      <c r="FG45" s="128"/>
      <c r="FH45" s="128"/>
      <c r="FI45" s="128"/>
      <c r="FJ45" s="128"/>
      <c r="FK45" s="128"/>
      <c r="FL45" s="128"/>
      <c r="FM45" s="128"/>
      <c r="FN45" s="128"/>
      <c r="FO45" s="128"/>
      <c r="FP45" s="128"/>
      <c r="FQ45" s="128"/>
      <c r="FR45" s="128"/>
      <c r="FS45" s="128"/>
      <c r="FT45" s="128"/>
      <c r="FU45" s="128"/>
      <c r="FV45" s="128"/>
      <c r="FW45" s="128"/>
      <c r="FX45" s="128"/>
      <c r="FY45" s="128"/>
      <c r="FZ45" s="128"/>
      <c r="GA45" s="128"/>
      <c r="GB45" s="128"/>
      <c r="GC45" s="128"/>
      <c r="GD45" s="128"/>
      <c r="GE45" s="128"/>
      <c r="GF45" s="128"/>
      <c r="GG45" s="128"/>
      <c r="GH45" s="128"/>
      <c r="GI45" s="128"/>
      <c r="GJ45" s="128"/>
      <c r="GK45" s="128"/>
      <c r="GL45" s="128"/>
      <c r="GM45" s="128"/>
      <c r="GN45" s="128"/>
      <c r="GO45" s="128"/>
      <c r="GP45" s="128"/>
      <c r="GQ45" s="128"/>
      <c r="GR45" s="128"/>
      <c r="GS45" s="128"/>
      <c r="GT45" s="128"/>
      <c r="GU45" s="128"/>
      <c r="GV45" s="128"/>
      <c r="GW45" s="128"/>
      <c r="GX45" s="128"/>
      <c r="GY45" s="128"/>
      <c r="GZ45" s="128"/>
      <c r="HA45" s="128"/>
      <c r="HB45" s="128"/>
      <c r="HC45" s="128"/>
      <c r="HD45" s="128"/>
      <c r="HE45" s="128"/>
      <c r="HF45" s="128"/>
      <c r="HG45" s="128"/>
      <c r="HH45" s="128"/>
      <c r="HI45" s="128"/>
      <c r="HJ45" s="128"/>
      <c r="HK45" s="128"/>
      <c r="HL45" s="128"/>
      <c r="HM45" s="128"/>
      <c r="HN45" s="128"/>
      <c r="HO45" s="128"/>
      <c r="HP45" s="128"/>
      <c r="HQ45" s="128"/>
      <c r="HR45" s="128"/>
      <c r="HS45" s="128"/>
      <c r="HT45" s="128"/>
      <c r="HU45" s="128"/>
      <c r="HV45" s="128"/>
      <c r="HW45" s="128"/>
      <c r="HX45" s="128"/>
      <c r="HY45" s="128"/>
      <c r="HZ45" s="128"/>
      <c r="IA45" s="128"/>
    </row>
    <row r="46" s="45" customFormat="1" spans="1:235">
      <c r="A46" s="139"/>
      <c r="B46" s="141">
        <v>4500</v>
      </c>
      <c r="C46" s="141">
        <v>177.165354330709</v>
      </c>
      <c r="D46" s="141">
        <v>2795</v>
      </c>
      <c r="E46" s="141">
        <v>110.03937007874</v>
      </c>
      <c r="F46" s="141">
        <v>110</v>
      </c>
      <c r="G46" s="141">
        <v>4.33070866141732</v>
      </c>
      <c r="H46" s="142" t="s">
        <v>108</v>
      </c>
      <c r="I46" s="148">
        <v>1650</v>
      </c>
      <c r="J46" s="141">
        <v>3300</v>
      </c>
      <c r="K46" s="148">
        <v>1500</v>
      </c>
      <c r="L46" s="141">
        <v>3000</v>
      </c>
      <c r="M46" s="141">
        <v>3082</v>
      </c>
      <c r="N46" s="141">
        <v>6794.5772</v>
      </c>
      <c r="O46" s="146">
        <v>138</v>
      </c>
      <c r="P46" s="146"/>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c r="DF46" s="128"/>
      <c r="DG46" s="128"/>
      <c r="DH46" s="128"/>
      <c r="DI46" s="128"/>
      <c r="DJ46" s="128"/>
      <c r="DK46" s="128"/>
      <c r="DL46" s="128"/>
      <c r="DM46" s="128"/>
      <c r="DN46" s="128"/>
      <c r="DO46" s="128"/>
      <c r="DP46" s="128"/>
      <c r="DQ46" s="128"/>
      <c r="DR46" s="128"/>
      <c r="DS46" s="128"/>
      <c r="DT46" s="128"/>
      <c r="DU46" s="128"/>
      <c r="DV46" s="128"/>
      <c r="DW46" s="128"/>
      <c r="DX46" s="128"/>
      <c r="DY46" s="128"/>
      <c r="DZ46" s="128"/>
      <c r="EA46" s="128"/>
      <c r="EB46" s="128"/>
      <c r="EC46" s="128"/>
      <c r="ED46" s="128"/>
      <c r="EE46" s="128"/>
      <c r="EF46" s="128"/>
      <c r="EG46" s="128"/>
      <c r="EH46" s="128"/>
      <c r="EI46" s="128"/>
      <c r="EJ46" s="128"/>
      <c r="EK46" s="128"/>
      <c r="EL46" s="128"/>
      <c r="EM46" s="128"/>
      <c r="EN46" s="128"/>
      <c r="EO46" s="128"/>
      <c r="EP46" s="128"/>
      <c r="EQ46" s="128"/>
      <c r="ER46" s="128"/>
      <c r="ES46" s="128"/>
      <c r="ET46" s="128"/>
      <c r="EU46" s="128"/>
      <c r="EV46" s="128"/>
      <c r="EW46" s="128"/>
      <c r="EX46" s="128"/>
      <c r="EY46" s="128"/>
      <c r="EZ46" s="128"/>
      <c r="FA46" s="128"/>
      <c r="FB46" s="128"/>
      <c r="FC46" s="128"/>
      <c r="FD46" s="128"/>
      <c r="FE46" s="128"/>
      <c r="FF46" s="128"/>
      <c r="FG46" s="128"/>
      <c r="FH46" s="128"/>
      <c r="FI46" s="128"/>
      <c r="FJ46" s="128"/>
      <c r="FK46" s="128"/>
      <c r="FL46" s="128"/>
      <c r="FM46" s="128"/>
      <c r="FN46" s="128"/>
      <c r="FO46" s="128"/>
      <c r="FP46" s="128"/>
      <c r="FQ46" s="128"/>
      <c r="FR46" s="128"/>
      <c r="FS46" s="128"/>
      <c r="FT46" s="128"/>
      <c r="FU46" s="128"/>
      <c r="FV46" s="128"/>
      <c r="FW46" s="128"/>
      <c r="FX46" s="128"/>
      <c r="FY46" s="128"/>
      <c r="FZ46" s="128"/>
      <c r="GA46" s="128"/>
      <c r="GB46" s="128"/>
      <c r="GC46" s="128"/>
      <c r="GD46" s="128"/>
      <c r="GE46" s="128"/>
      <c r="GF46" s="128"/>
      <c r="GG46" s="128"/>
      <c r="GH46" s="128"/>
      <c r="GI46" s="128"/>
      <c r="GJ46" s="128"/>
      <c r="GK46" s="128"/>
      <c r="GL46" s="128"/>
      <c r="GM46" s="128"/>
      <c r="GN46" s="128"/>
      <c r="GO46" s="128"/>
      <c r="GP46" s="128"/>
      <c r="GQ46" s="128"/>
      <c r="GR46" s="128"/>
      <c r="GS46" s="128"/>
      <c r="GT46" s="128"/>
      <c r="GU46" s="128"/>
      <c r="GV46" s="128"/>
      <c r="GW46" s="128"/>
      <c r="GX46" s="128"/>
      <c r="GY46" s="128"/>
      <c r="GZ46" s="128"/>
      <c r="HA46" s="128"/>
      <c r="HB46" s="128"/>
      <c r="HC46" s="128"/>
      <c r="HD46" s="128"/>
      <c r="HE46" s="128"/>
      <c r="HF46" s="128"/>
      <c r="HG46" s="128"/>
      <c r="HH46" s="128"/>
      <c r="HI46" s="128"/>
      <c r="HJ46" s="128"/>
      <c r="HK46" s="128"/>
      <c r="HL46" s="128"/>
      <c r="HM46" s="128"/>
      <c r="HN46" s="128"/>
      <c r="HO46" s="128"/>
      <c r="HP46" s="128"/>
      <c r="HQ46" s="128"/>
      <c r="HR46" s="128"/>
      <c r="HS46" s="128"/>
      <c r="HT46" s="128"/>
      <c r="HU46" s="128"/>
      <c r="HV46" s="128"/>
      <c r="HW46" s="128"/>
      <c r="HX46" s="128"/>
      <c r="HY46" s="128"/>
      <c r="HZ46" s="128"/>
      <c r="IA46" s="128"/>
    </row>
    <row r="47" s="45" customFormat="1" spans="1:235">
      <c r="A47" s="139"/>
      <c r="B47" s="141">
        <v>5000</v>
      </c>
      <c r="C47" s="141">
        <v>196.850393700787</v>
      </c>
      <c r="D47" s="141">
        <v>3045</v>
      </c>
      <c r="E47" s="141">
        <v>119.88188976378</v>
      </c>
      <c r="F47" s="141">
        <v>110</v>
      </c>
      <c r="G47" s="141">
        <v>4.33070866141732</v>
      </c>
      <c r="H47" s="142" t="s">
        <v>108</v>
      </c>
      <c r="I47" s="148">
        <v>1500</v>
      </c>
      <c r="J47" s="141">
        <v>3000</v>
      </c>
      <c r="K47" s="148">
        <v>1350</v>
      </c>
      <c r="L47" s="141">
        <v>2700</v>
      </c>
      <c r="M47" s="141">
        <v>3118</v>
      </c>
      <c r="N47" s="141">
        <v>6873.9428</v>
      </c>
      <c r="O47" s="146">
        <v>174</v>
      </c>
      <c r="P47" s="146"/>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c r="DF47" s="128"/>
      <c r="DG47" s="128"/>
      <c r="DH47" s="128"/>
      <c r="DI47" s="128"/>
      <c r="DJ47" s="128"/>
      <c r="DK47" s="128"/>
      <c r="DL47" s="128"/>
      <c r="DM47" s="128"/>
      <c r="DN47" s="128"/>
      <c r="DO47" s="128"/>
      <c r="DP47" s="128"/>
      <c r="DQ47" s="128"/>
      <c r="DR47" s="128"/>
      <c r="DS47" s="128"/>
      <c r="DT47" s="128"/>
      <c r="DU47" s="128"/>
      <c r="DV47" s="128"/>
      <c r="DW47" s="128"/>
      <c r="DX47" s="128"/>
      <c r="DY47" s="128"/>
      <c r="DZ47" s="128"/>
      <c r="EA47" s="128"/>
      <c r="EB47" s="128"/>
      <c r="EC47" s="128"/>
      <c r="ED47" s="128"/>
      <c r="EE47" s="128"/>
      <c r="EF47" s="128"/>
      <c r="EG47" s="128"/>
      <c r="EH47" s="128"/>
      <c r="EI47" s="128"/>
      <c r="EJ47" s="128"/>
      <c r="EK47" s="128"/>
      <c r="EL47" s="128"/>
      <c r="EM47" s="128"/>
      <c r="EN47" s="128"/>
      <c r="EO47" s="128"/>
      <c r="EP47" s="128"/>
      <c r="EQ47" s="128"/>
      <c r="ER47" s="128"/>
      <c r="ES47" s="128"/>
      <c r="ET47" s="128"/>
      <c r="EU47" s="128"/>
      <c r="EV47" s="128"/>
      <c r="EW47" s="128"/>
      <c r="EX47" s="128"/>
      <c r="EY47" s="128"/>
      <c r="EZ47" s="128"/>
      <c r="FA47" s="128"/>
      <c r="FB47" s="128"/>
      <c r="FC47" s="128"/>
      <c r="FD47" s="128"/>
      <c r="FE47" s="128"/>
      <c r="FF47" s="128"/>
      <c r="FG47" s="128"/>
      <c r="FH47" s="128"/>
      <c r="FI47" s="128"/>
      <c r="FJ47" s="128"/>
      <c r="FK47" s="128"/>
      <c r="FL47" s="128"/>
      <c r="FM47" s="128"/>
      <c r="FN47" s="128"/>
      <c r="FO47" s="128"/>
      <c r="FP47" s="128"/>
      <c r="FQ47" s="128"/>
      <c r="FR47" s="128"/>
      <c r="FS47" s="128"/>
      <c r="FT47" s="128"/>
      <c r="FU47" s="128"/>
      <c r="FV47" s="128"/>
      <c r="FW47" s="128"/>
      <c r="FX47" s="128"/>
      <c r="FY47" s="128"/>
      <c r="FZ47" s="128"/>
      <c r="GA47" s="128"/>
      <c r="GB47" s="128"/>
      <c r="GC47" s="128"/>
      <c r="GD47" s="128"/>
      <c r="GE47" s="128"/>
      <c r="GF47" s="128"/>
      <c r="GG47" s="128"/>
      <c r="GH47" s="128"/>
      <c r="GI47" s="128"/>
      <c r="GJ47" s="128"/>
      <c r="GK47" s="128"/>
      <c r="GL47" s="128"/>
      <c r="GM47" s="128"/>
      <c r="GN47" s="128"/>
      <c r="GO47" s="128"/>
      <c r="GP47" s="128"/>
      <c r="GQ47" s="128"/>
      <c r="GR47" s="128"/>
      <c r="GS47" s="128"/>
      <c r="GT47" s="128"/>
      <c r="GU47" s="128"/>
      <c r="GV47" s="128"/>
      <c r="GW47" s="128"/>
      <c r="GX47" s="128"/>
      <c r="GY47" s="128"/>
      <c r="GZ47" s="128"/>
      <c r="HA47" s="128"/>
      <c r="HB47" s="128"/>
      <c r="HC47" s="128"/>
      <c r="HD47" s="128"/>
      <c r="HE47" s="128"/>
      <c r="HF47" s="128"/>
      <c r="HG47" s="128"/>
      <c r="HH47" s="128"/>
      <c r="HI47" s="128"/>
      <c r="HJ47" s="128"/>
      <c r="HK47" s="128"/>
      <c r="HL47" s="128"/>
      <c r="HM47" s="128"/>
      <c r="HN47" s="128"/>
      <c r="HO47" s="128"/>
      <c r="HP47" s="128"/>
      <c r="HQ47" s="128"/>
      <c r="HR47" s="128"/>
      <c r="HS47" s="128"/>
      <c r="HT47" s="128"/>
      <c r="HU47" s="128"/>
      <c r="HV47" s="128"/>
      <c r="HW47" s="128"/>
      <c r="HX47" s="128"/>
      <c r="HY47" s="128"/>
      <c r="HZ47" s="128"/>
      <c r="IA47" s="128"/>
    </row>
    <row r="48" s="45" customFormat="1" spans="1:235">
      <c r="A48" s="139"/>
      <c r="B48" s="141">
        <v>5500</v>
      </c>
      <c r="C48" s="141">
        <v>216.535433070866</v>
      </c>
      <c r="D48" s="141">
        <v>3345</v>
      </c>
      <c r="E48" s="141">
        <v>131.692913385827</v>
      </c>
      <c r="F48" s="141">
        <v>110</v>
      </c>
      <c r="G48" s="141">
        <v>4.33070866141732</v>
      </c>
      <c r="H48" s="142" t="s">
        <v>39</v>
      </c>
      <c r="I48" s="148">
        <v>1350</v>
      </c>
      <c r="J48" s="141">
        <v>2700</v>
      </c>
      <c r="K48" s="148">
        <v>1200</v>
      </c>
      <c r="L48" s="141">
        <v>2400</v>
      </c>
      <c r="M48" s="141">
        <v>3161</v>
      </c>
      <c r="N48" s="141">
        <v>6968.7406</v>
      </c>
      <c r="O48" s="146">
        <v>217</v>
      </c>
      <c r="P48" s="146"/>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28"/>
      <c r="ED48" s="128"/>
      <c r="EE48" s="128"/>
      <c r="EF48" s="128"/>
      <c r="EG48" s="128"/>
      <c r="EH48" s="128"/>
      <c r="EI48" s="128"/>
      <c r="EJ48" s="128"/>
      <c r="EK48" s="128"/>
      <c r="EL48" s="128"/>
      <c r="EM48" s="128"/>
      <c r="EN48" s="128"/>
      <c r="EO48" s="128"/>
      <c r="EP48" s="128"/>
      <c r="EQ48" s="128"/>
      <c r="ER48" s="128"/>
      <c r="ES48" s="128"/>
      <c r="ET48" s="128"/>
      <c r="EU48" s="128"/>
      <c r="EV48" s="128"/>
      <c r="EW48" s="128"/>
      <c r="EX48" s="128"/>
      <c r="EY48" s="128"/>
      <c r="EZ48" s="128"/>
      <c r="FA48" s="128"/>
      <c r="FB48" s="128"/>
      <c r="FC48" s="128"/>
      <c r="FD48" s="128"/>
      <c r="FE48" s="128"/>
      <c r="FF48" s="128"/>
      <c r="FG48" s="128"/>
      <c r="FH48" s="128"/>
      <c r="FI48" s="128"/>
      <c r="FJ48" s="128"/>
      <c r="FK48" s="128"/>
      <c r="FL48" s="128"/>
      <c r="FM48" s="128"/>
      <c r="FN48" s="128"/>
      <c r="FO48" s="128"/>
      <c r="FP48" s="128"/>
      <c r="FQ48" s="128"/>
      <c r="FR48" s="128"/>
      <c r="FS48" s="128"/>
      <c r="FT48" s="128"/>
      <c r="FU48" s="128"/>
      <c r="FV48" s="128"/>
      <c r="FW48" s="128"/>
      <c r="FX48" s="128"/>
      <c r="FY48" s="128"/>
      <c r="FZ48" s="128"/>
      <c r="GA48" s="128"/>
      <c r="GB48" s="128"/>
      <c r="GC48" s="128"/>
      <c r="GD48" s="128"/>
      <c r="GE48" s="128"/>
      <c r="GF48" s="128"/>
      <c r="GG48" s="128"/>
      <c r="GH48" s="128"/>
      <c r="GI48" s="128"/>
      <c r="GJ48" s="128"/>
      <c r="GK48" s="128"/>
      <c r="GL48" s="128"/>
      <c r="GM48" s="128"/>
      <c r="GN48" s="128"/>
      <c r="GO48" s="128"/>
      <c r="GP48" s="128"/>
      <c r="GQ48" s="128"/>
      <c r="GR48" s="128"/>
      <c r="GS48" s="128"/>
      <c r="GT48" s="128"/>
      <c r="GU48" s="128"/>
      <c r="GV48" s="128"/>
      <c r="GW48" s="128"/>
      <c r="GX48" s="128"/>
      <c r="GY48" s="128"/>
      <c r="GZ48" s="128"/>
      <c r="HA48" s="128"/>
      <c r="HB48" s="128"/>
      <c r="HC48" s="128"/>
      <c r="HD48" s="128"/>
      <c r="HE48" s="128"/>
      <c r="HF48" s="128"/>
      <c r="HG48" s="128"/>
      <c r="HH48" s="128"/>
      <c r="HI48" s="128"/>
      <c r="HJ48" s="128"/>
      <c r="HK48" s="128"/>
      <c r="HL48" s="128"/>
      <c r="HM48" s="128"/>
      <c r="HN48" s="128"/>
      <c r="HO48" s="128"/>
      <c r="HP48" s="128"/>
      <c r="HQ48" s="128"/>
      <c r="HR48" s="128"/>
      <c r="HS48" s="128"/>
      <c r="HT48" s="128"/>
      <c r="HU48" s="128"/>
      <c r="HV48" s="128"/>
      <c r="HW48" s="128"/>
      <c r="HX48" s="128"/>
      <c r="HY48" s="128"/>
      <c r="HZ48" s="128"/>
      <c r="IA48" s="128"/>
    </row>
    <row r="49" s="45" customFormat="1" spans="1:235">
      <c r="A49" s="139"/>
      <c r="B49" s="141">
        <v>6000</v>
      </c>
      <c r="C49" s="141">
        <v>236.220472440945</v>
      </c>
      <c r="D49" s="141">
        <v>3595</v>
      </c>
      <c r="E49" s="141">
        <v>141.535433070866</v>
      </c>
      <c r="F49" s="141">
        <v>110</v>
      </c>
      <c r="G49" s="141">
        <v>4.33070866141732</v>
      </c>
      <c r="H49" s="142" t="s">
        <v>39</v>
      </c>
      <c r="I49" s="148">
        <v>1150</v>
      </c>
      <c r="J49" s="141">
        <v>2300</v>
      </c>
      <c r="K49" s="148">
        <v>1000</v>
      </c>
      <c r="L49" s="141">
        <v>2000</v>
      </c>
      <c r="M49" s="141">
        <v>3197</v>
      </c>
      <c r="N49" s="141">
        <v>7048.1062</v>
      </c>
      <c r="O49" s="146">
        <v>253</v>
      </c>
      <c r="P49" s="146"/>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128"/>
      <c r="DF49" s="128"/>
      <c r="DG49" s="128"/>
      <c r="DH49" s="128"/>
      <c r="DI49" s="128"/>
      <c r="DJ49" s="128"/>
      <c r="DK49" s="128"/>
      <c r="DL49" s="128"/>
      <c r="DM49" s="128"/>
      <c r="DN49" s="128"/>
      <c r="DO49" s="128"/>
      <c r="DP49" s="128"/>
      <c r="DQ49" s="128"/>
      <c r="DR49" s="128"/>
      <c r="DS49" s="128"/>
      <c r="DT49" s="128"/>
      <c r="DU49" s="128"/>
      <c r="DV49" s="128"/>
      <c r="DW49" s="128"/>
      <c r="DX49" s="128"/>
      <c r="DY49" s="128"/>
      <c r="DZ49" s="128"/>
      <c r="EA49" s="128"/>
      <c r="EB49" s="128"/>
      <c r="EC49" s="128"/>
      <c r="ED49" s="128"/>
      <c r="EE49" s="128"/>
      <c r="EF49" s="128"/>
      <c r="EG49" s="128"/>
      <c r="EH49" s="128"/>
      <c r="EI49" s="128"/>
      <c r="EJ49" s="128"/>
      <c r="EK49" s="128"/>
      <c r="EL49" s="128"/>
      <c r="EM49" s="128"/>
      <c r="EN49" s="128"/>
      <c r="EO49" s="128"/>
      <c r="EP49" s="128"/>
      <c r="EQ49" s="128"/>
      <c r="ER49" s="128"/>
      <c r="ES49" s="128"/>
      <c r="ET49" s="128"/>
      <c r="EU49" s="128"/>
      <c r="EV49" s="128"/>
      <c r="EW49" s="128"/>
      <c r="EX49" s="128"/>
      <c r="EY49" s="128"/>
      <c r="EZ49" s="128"/>
      <c r="FA49" s="128"/>
      <c r="FB49" s="128"/>
      <c r="FC49" s="128"/>
      <c r="FD49" s="128"/>
      <c r="FE49" s="128"/>
      <c r="FF49" s="128"/>
      <c r="FG49" s="128"/>
      <c r="FH49" s="128"/>
      <c r="FI49" s="128"/>
      <c r="FJ49" s="128"/>
      <c r="FK49" s="128"/>
      <c r="FL49" s="128"/>
      <c r="FM49" s="128"/>
      <c r="FN49" s="128"/>
      <c r="FO49" s="128"/>
      <c r="FP49" s="128"/>
      <c r="FQ49" s="128"/>
      <c r="FR49" s="128"/>
      <c r="FS49" s="128"/>
      <c r="FT49" s="128"/>
      <c r="FU49" s="128"/>
      <c r="FV49" s="128"/>
      <c r="FW49" s="128"/>
      <c r="FX49" s="128"/>
      <c r="FY49" s="128"/>
      <c r="FZ49" s="128"/>
      <c r="GA49" s="128"/>
      <c r="GB49" s="128"/>
      <c r="GC49" s="128"/>
      <c r="GD49" s="128"/>
      <c r="GE49" s="128"/>
      <c r="GF49" s="128"/>
      <c r="GG49" s="128"/>
      <c r="GH49" s="128"/>
      <c r="GI49" s="128"/>
      <c r="GJ49" s="128"/>
      <c r="GK49" s="128"/>
      <c r="GL49" s="128"/>
      <c r="GM49" s="128"/>
      <c r="GN49" s="128"/>
      <c r="GO49" s="128"/>
      <c r="GP49" s="128"/>
      <c r="GQ49" s="128"/>
      <c r="GR49" s="128"/>
      <c r="GS49" s="128"/>
      <c r="GT49" s="128"/>
      <c r="GU49" s="128"/>
      <c r="GV49" s="128"/>
      <c r="GW49" s="128"/>
      <c r="GX49" s="128"/>
      <c r="GY49" s="128"/>
      <c r="GZ49" s="128"/>
      <c r="HA49" s="128"/>
      <c r="HB49" s="128"/>
      <c r="HC49" s="128"/>
      <c r="HD49" s="128"/>
      <c r="HE49" s="128"/>
      <c r="HF49" s="128"/>
      <c r="HG49" s="128"/>
      <c r="HH49" s="128"/>
      <c r="HI49" s="128"/>
      <c r="HJ49" s="128"/>
      <c r="HK49" s="128"/>
      <c r="HL49" s="128"/>
      <c r="HM49" s="128"/>
      <c r="HN49" s="128"/>
      <c r="HO49" s="128"/>
      <c r="HP49" s="128"/>
      <c r="HQ49" s="128"/>
      <c r="HR49" s="128"/>
      <c r="HS49" s="128"/>
      <c r="HT49" s="128"/>
      <c r="HU49" s="128"/>
      <c r="HV49" s="128"/>
      <c r="HW49" s="128"/>
      <c r="HX49" s="128"/>
      <c r="HY49" s="128"/>
      <c r="HZ49" s="128"/>
      <c r="IA49" s="128"/>
    </row>
    <row r="50" s="45" customFormat="1" spans="1:235">
      <c r="A50" s="143" t="s">
        <v>109</v>
      </c>
      <c r="B50" s="141">
        <v>2500</v>
      </c>
      <c r="C50" s="141">
        <v>98.4251968503937</v>
      </c>
      <c r="D50" s="141">
        <v>1835</v>
      </c>
      <c r="E50" s="141">
        <v>72.244094488189</v>
      </c>
      <c r="F50" s="141">
        <v>1154</v>
      </c>
      <c r="G50" s="141">
        <v>45.4330708661417</v>
      </c>
      <c r="H50" s="142" t="s">
        <v>108</v>
      </c>
      <c r="I50" s="148">
        <v>1800</v>
      </c>
      <c r="J50" s="141">
        <v>3600</v>
      </c>
      <c r="K50" s="148">
        <v>1650</v>
      </c>
      <c r="L50" s="141">
        <v>3300</v>
      </c>
      <c r="M50" s="141">
        <v>2919</v>
      </c>
      <c r="N50" s="141">
        <v>6435.2274</v>
      </c>
      <c r="O50" s="146">
        <v>-25</v>
      </c>
      <c r="P50" s="146"/>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c r="DR50" s="128"/>
      <c r="DS50" s="128"/>
      <c r="DT50" s="128"/>
      <c r="DU50" s="128"/>
      <c r="DV50" s="128"/>
      <c r="DW50" s="128"/>
      <c r="DX50" s="128"/>
      <c r="DY50" s="128"/>
      <c r="DZ50" s="128"/>
      <c r="EA50" s="128"/>
      <c r="EB50" s="128"/>
      <c r="EC50" s="128"/>
      <c r="ED50" s="128"/>
      <c r="EE50" s="128"/>
      <c r="EF50" s="128"/>
      <c r="EG50" s="128"/>
      <c r="EH50" s="128"/>
      <c r="EI50" s="128"/>
      <c r="EJ50" s="128"/>
      <c r="EK50" s="128"/>
      <c r="EL50" s="128"/>
      <c r="EM50" s="128"/>
      <c r="EN50" s="128"/>
      <c r="EO50" s="128"/>
      <c r="EP50" s="128"/>
      <c r="EQ50" s="128"/>
      <c r="ER50" s="128"/>
      <c r="ES50" s="128"/>
      <c r="ET50" s="128"/>
      <c r="EU50" s="128"/>
      <c r="EV50" s="128"/>
      <c r="EW50" s="128"/>
      <c r="EX50" s="128"/>
      <c r="EY50" s="128"/>
      <c r="EZ50" s="128"/>
      <c r="FA50" s="128"/>
      <c r="FB50" s="128"/>
      <c r="FC50" s="128"/>
      <c r="FD50" s="128"/>
      <c r="FE50" s="128"/>
      <c r="FF50" s="128"/>
      <c r="FG50" s="128"/>
      <c r="FH50" s="128"/>
      <c r="FI50" s="128"/>
      <c r="FJ50" s="128"/>
      <c r="FK50" s="128"/>
      <c r="FL50" s="128"/>
      <c r="FM50" s="128"/>
      <c r="FN50" s="128"/>
      <c r="FO50" s="128"/>
      <c r="FP50" s="128"/>
      <c r="FQ50" s="128"/>
      <c r="FR50" s="128"/>
      <c r="FS50" s="128"/>
      <c r="FT50" s="128"/>
      <c r="FU50" s="128"/>
      <c r="FV50" s="128"/>
      <c r="FW50" s="128"/>
      <c r="FX50" s="128"/>
      <c r="FY50" s="128"/>
      <c r="FZ50" s="128"/>
      <c r="GA50" s="128"/>
      <c r="GB50" s="128"/>
      <c r="GC50" s="128"/>
      <c r="GD50" s="128"/>
      <c r="GE50" s="128"/>
      <c r="GF50" s="128"/>
      <c r="GG50" s="128"/>
      <c r="GH50" s="128"/>
      <c r="GI50" s="128"/>
      <c r="GJ50" s="128"/>
      <c r="GK50" s="128"/>
      <c r="GL50" s="128"/>
      <c r="GM50" s="128"/>
      <c r="GN50" s="128"/>
      <c r="GO50" s="128"/>
      <c r="GP50" s="128"/>
      <c r="GQ50" s="128"/>
      <c r="GR50" s="128"/>
      <c r="GS50" s="128"/>
      <c r="GT50" s="128"/>
      <c r="GU50" s="128"/>
      <c r="GV50" s="128"/>
      <c r="GW50" s="128"/>
      <c r="GX50" s="128"/>
      <c r="GY50" s="128"/>
      <c r="GZ50" s="128"/>
      <c r="HA50" s="128"/>
      <c r="HB50" s="128"/>
      <c r="HC50" s="128"/>
      <c r="HD50" s="128"/>
      <c r="HE50" s="128"/>
      <c r="HF50" s="128"/>
      <c r="HG50" s="128"/>
      <c r="HH50" s="128"/>
      <c r="HI50" s="128"/>
      <c r="HJ50" s="128"/>
      <c r="HK50" s="128"/>
      <c r="HL50" s="128"/>
      <c r="HM50" s="128"/>
      <c r="HN50" s="128"/>
      <c r="HO50" s="128"/>
      <c r="HP50" s="128"/>
      <c r="HQ50" s="128"/>
      <c r="HR50" s="128"/>
      <c r="HS50" s="128"/>
      <c r="HT50" s="128"/>
      <c r="HU50" s="128"/>
      <c r="HV50" s="128"/>
      <c r="HW50" s="128"/>
      <c r="HX50" s="128"/>
      <c r="HY50" s="128"/>
      <c r="HZ50" s="128"/>
      <c r="IA50" s="128"/>
    </row>
    <row r="51" s="45" customFormat="1" spans="1:235">
      <c r="A51" s="143"/>
      <c r="B51" s="141">
        <v>2700</v>
      </c>
      <c r="C51" s="141">
        <v>106.299212598425</v>
      </c>
      <c r="D51" s="141">
        <v>1935</v>
      </c>
      <c r="E51" s="141">
        <v>76.1811023622047</v>
      </c>
      <c r="F51" s="141">
        <v>1254</v>
      </c>
      <c r="G51" s="141">
        <v>49.3700787401575</v>
      </c>
      <c r="H51" s="142" t="s">
        <v>108</v>
      </c>
      <c r="I51" s="148">
        <v>1800</v>
      </c>
      <c r="J51" s="141">
        <v>3600</v>
      </c>
      <c r="K51" s="148">
        <v>1650</v>
      </c>
      <c r="L51" s="141">
        <v>3300</v>
      </c>
      <c r="M51" s="141">
        <v>2934</v>
      </c>
      <c r="N51" s="141">
        <v>6468.2964</v>
      </c>
      <c r="O51" s="146">
        <v>-10</v>
      </c>
      <c r="P51" s="146"/>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28"/>
      <c r="DT51" s="128"/>
      <c r="DU51" s="128"/>
      <c r="DV51" s="128"/>
      <c r="DW51" s="128"/>
      <c r="DX51" s="128"/>
      <c r="DY51" s="128"/>
      <c r="DZ51" s="128"/>
      <c r="EA51" s="128"/>
      <c r="EB51" s="128"/>
      <c r="EC51" s="128"/>
      <c r="ED51" s="128"/>
      <c r="EE51" s="128"/>
      <c r="EF51" s="128"/>
      <c r="EG51" s="128"/>
      <c r="EH51" s="128"/>
      <c r="EI51" s="128"/>
      <c r="EJ51" s="128"/>
      <c r="EK51" s="128"/>
      <c r="EL51" s="128"/>
      <c r="EM51" s="128"/>
      <c r="EN51" s="128"/>
      <c r="EO51" s="128"/>
      <c r="EP51" s="128"/>
      <c r="EQ51" s="128"/>
      <c r="ER51" s="128"/>
      <c r="ES51" s="128"/>
      <c r="ET51" s="128"/>
      <c r="EU51" s="128"/>
      <c r="EV51" s="128"/>
      <c r="EW51" s="128"/>
      <c r="EX51" s="128"/>
      <c r="EY51" s="128"/>
      <c r="EZ51" s="128"/>
      <c r="FA51" s="128"/>
      <c r="FB51" s="128"/>
      <c r="FC51" s="128"/>
      <c r="FD51" s="128"/>
      <c r="FE51" s="128"/>
      <c r="FF51" s="128"/>
      <c r="FG51" s="128"/>
      <c r="FH51" s="128"/>
      <c r="FI51" s="128"/>
      <c r="FJ51" s="128"/>
      <c r="FK51" s="128"/>
      <c r="FL51" s="128"/>
      <c r="FM51" s="128"/>
      <c r="FN51" s="128"/>
      <c r="FO51" s="128"/>
      <c r="FP51" s="128"/>
      <c r="FQ51" s="128"/>
      <c r="FR51" s="128"/>
      <c r="FS51" s="128"/>
      <c r="FT51" s="128"/>
      <c r="FU51" s="128"/>
      <c r="FV51" s="128"/>
      <c r="FW51" s="128"/>
      <c r="FX51" s="128"/>
      <c r="FY51" s="128"/>
      <c r="FZ51" s="128"/>
      <c r="GA51" s="128"/>
      <c r="GB51" s="128"/>
      <c r="GC51" s="128"/>
      <c r="GD51" s="128"/>
      <c r="GE51" s="128"/>
      <c r="GF51" s="128"/>
      <c r="GG51" s="128"/>
      <c r="GH51" s="128"/>
      <c r="GI51" s="128"/>
      <c r="GJ51" s="128"/>
      <c r="GK51" s="128"/>
      <c r="GL51" s="128"/>
      <c r="GM51" s="128"/>
      <c r="GN51" s="128"/>
      <c r="GO51" s="128"/>
      <c r="GP51" s="128"/>
      <c r="GQ51" s="128"/>
      <c r="GR51" s="128"/>
      <c r="GS51" s="128"/>
      <c r="GT51" s="128"/>
      <c r="GU51" s="128"/>
      <c r="GV51" s="128"/>
      <c r="GW51" s="128"/>
      <c r="GX51" s="128"/>
      <c r="GY51" s="128"/>
      <c r="GZ51" s="128"/>
      <c r="HA51" s="128"/>
      <c r="HB51" s="128"/>
      <c r="HC51" s="128"/>
      <c r="HD51" s="128"/>
      <c r="HE51" s="128"/>
      <c r="HF51" s="128"/>
      <c r="HG51" s="128"/>
      <c r="HH51" s="128"/>
      <c r="HI51" s="128"/>
      <c r="HJ51" s="128"/>
      <c r="HK51" s="128"/>
      <c r="HL51" s="128"/>
      <c r="HM51" s="128"/>
      <c r="HN51" s="128"/>
      <c r="HO51" s="128"/>
      <c r="HP51" s="128"/>
      <c r="HQ51" s="128"/>
      <c r="HR51" s="128"/>
      <c r="HS51" s="128"/>
      <c r="HT51" s="128"/>
      <c r="HU51" s="128"/>
      <c r="HV51" s="128"/>
      <c r="HW51" s="128"/>
      <c r="HX51" s="128"/>
      <c r="HY51" s="128"/>
      <c r="HZ51" s="128"/>
      <c r="IA51" s="128"/>
    </row>
    <row r="52" s="45" customFormat="1" spans="1:235">
      <c r="A52" s="143"/>
      <c r="B52" s="141">
        <v>3000</v>
      </c>
      <c r="C52" s="141">
        <v>118.110236220472</v>
      </c>
      <c r="D52" s="141">
        <v>2085</v>
      </c>
      <c r="E52" s="141">
        <v>82.0866141732284</v>
      </c>
      <c r="F52" s="141">
        <v>1404</v>
      </c>
      <c r="G52" s="141">
        <v>55.2755905511811</v>
      </c>
      <c r="H52" s="142" t="s">
        <v>108</v>
      </c>
      <c r="I52" s="148">
        <v>1800</v>
      </c>
      <c r="J52" s="141">
        <v>3600</v>
      </c>
      <c r="K52" s="148">
        <v>1650</v>
      </c>
      <c r="L52" s="141">
        <v>3300</v>
      </c>
      <c r="M52" s="141">
        <v>2959</v>
      </c>
      <c r="N52" s="141">
        <v>6523.4114</v>
      </c>
      <c r="O52" s="146">
        <v>15</v>
      </c>
      <c r="P52" s="146"/>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128"/>
      <c r="EK52" s="128"/>
      <c r="EL52" s="128"/>
      <c r="EM52" s="128"/>
      <c r="EN52" s="128"/>
      <c r="EO52" s="128"/>
      <c r="EP52" s="128"/>
      <c r="EQ52" s="128"/>
      <c r="ER52" s="128"/>
      <c r="ES52" s="128"/>
      <c r="ET52" s="128"/>
      <c r="EU52" s="128"/>
      <c r="EV52" s="128"/>
      <c r="EW52" s="128"/>
      <c r="EX52" s="128"/>
      <c r="EY52" s="128"/>
      <c r="EZ52" s="128"/>
      <c r="FA52" s="128"/>
      <c r="FB52" s="128"/>
      <c r="FC52" s="128"/>
      <c r="FD52" s="128"/>
      <c r="FE52" s="128"/>
      <c r="FF52" s="128"/>
      <c r="FG52" s="128"/>
      <c r="FH52" s="128"/>
      <c r="FI52" s="128"/>
      <c r="FJ52" s="128"/>
      <c r="FK52" s="128"/>
      <c r="FL52" s="128"/>
      <c r="FM52" s="128"/>
      <c r="FN52" s="128"/>
      <c r="FO52" s="128"/>
      <c r="FP52" s="128"/>
      <c r="FQ52" s="128"/>
      <c r="FR52" s="128"/>
      <c r="FS52" s="128"/>
      <c r="FT52" s="128"/>
      <c r="FU52" s="128"/>
      <c r="FV52" s="128"/>
      <c r="FW52" s="128"/>
      <c r="FX52" s="128"/>
      <c r="FY52" s="128"/>
      <c r="FZ52" s="128"/>
      <c r="GA52" s="128"/>
      <c r="GB52" s="128"/>
      <c r="GC52" s="128"/>
      <c r="GD52" s="128"/>
      <c r="GE52" s="128"/>
      <c r="GF52" s="128"/>
      <c r="GG52" s="128"/>
      <c r="GH52" s="128"/>
      <c r="GI52" s="128"/>
      <c r="GJ52" s="128"/>
      <c r="GK52" s="128"/>
      <c r="GL52" s="128"/>
      <c r="GM52" s="128"/>
      <c r="GN52" s="128"/>
      <c r="GO52" s="128"/>
      <c r="GP52" s="128"/>
      <c r="GQ52" s="128"/>
      <c r="GR52" s="128"/>
      <c r="GS52" s="128"/>
      <c r="GT52" s="128"/>
      <c r="GU52" s="128"/>
      <c r="GV52" s="128"/>
      <c r="GW52" s="128"/>
      <c r="GX52" s="128"/>
      <c r="GY52" s="128"/>
      <c r="GZ52" s="128"/>
      <c r="HA52" s="128"/>
      <c r="HB52" s="128"/>
      <c r="HC52" s="128"/>
      <c r="HD52" s="128"/>
      <c r="HE52" s="128"/>
      <c r="HF52" s="128"/>
      <c r="HG52" s="128"/>
      <c r="HH52" s="128"/>
      <c r="HI52" s="128"/>
      <c r="HJ52" s="128"/>
      <c r="HK52" s="128"/>
      <c r="HL52" s="128"/>
      <c r="HM52" s="128"/>
      <c r="HN52" s="128"/>
      <c r="HO52" s="128"/>
      <c r="HP52" s="128"/>
      <c r="HQ52" s="128"/>
      <c r="HR52" s="128"/>
      <c r="HS52" s="128"/>
      <c r="HT52" s="128"/>
      <c r="HU52" s="128"/>
      <c r="HV52" s="128"/>
      <c r="HW52" s="128"/>
      <c r="HX52" s="128"/>
      <c r="HY52" s="128"/>
      <c r="HZ52" s="128"/>
      <c r="IA52" s="128"/>
    </row>
    <row r="53" s="45" customFormat="1" spans="1:235">
      <c r="A53" s="143"/>
      <c r="B53" s="141">
        <v>3300</v>
      </c>
      <c r="C53" s="141">
        <v>129.92125984252</v>
      </c>
      <c r="D53" s="141">
        <v>2235</v>
      </c>
      <c r="E53" s="141">
        <v>87.992125984252</v>
      </c>
      <c r="F53" s="141">
        <v>1554</v>
      </c>
      <c r="G53" s="141">
        <v>61.1811023622047</v>
      </c>
      <c r="H53" s="142" t="s">
        <v>108</v>
      </c>
      <c r="I53" s="148">
        <v>1800</v>
      </c>
      <c r="J53" s="141">
        <v>3600</v>
      </c>
      <c r="K53" s="148">
        <v>1650</v>
      </c>
      <c r="L53" s="141">
        <v>3300</v>
      </c>
      <c r="M53" s="141">
        <v>2982</v>
      </c>
      <c r="N53" s="141">
        <v>6574.1172</v>
      </c>
      <c r="O53" s="146">
        <v>38</v>
      </c>
      <c r="P53" s="146"/>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c r="DF53" s="128"/>
      <c r="DG53" s="128"/>
      <c r="DH53" s="128"/>
      <c r="DI53" s="128"/>
      <c r="DJ53" s="128"/>
      <c r="DK53" s="128"/>
      <c r="DL53" s="128"/>
      <c r="DM53" s="128"/>
      <c r="DN53" s="128"/>
      <c r="DO53" s="128"/>
      <c r="DP53" s="128"/>
      <c r="DQ53" s="128"/>
      <c r="DR53" s="128"/>
      <c r="DS53" s="128"/>
      <c r="DT53" s="128"/>
      <c r="DU53" s="128"/>
      <c r="DV53" s="128"/>
      <c r="DW53" s="128"/>
      <c r="DX53" s="128"/>
      <c r="DY53" s="128"/>
      <c r="DZ53" s="128"/>
      <c r="EA53" s="128"/>
      <c r="EB53" s="128"/>
      <c r="EC53" s="128"/>
      <c r="ED53" s="128"/>
      <c r="EE53" s="128"/>
      <c r="EF53" s="128"/>
      <c r="EG53" s="128"/>
      <c r="EH53" s="128"/>
      <c r="EI53" s="128"/>
      <c r="EJ53" s="128"/>
      <c r="EK53" s="128"/>
      <c r="EL53" s="128"/>
      <c r="EM53" s="128"/>
      <c r="EN53" s="128"/>
      <c r="EO53" s="128"/>
      <c r="EP53" s="128"/>
      <c r="EQ53" s="128"/>
      <c r="ER53" s="128"/>
      <c r="ES53" s="128"/>
      <c r="ET53" s="128"/>
      <c r="EU53" s="128"/>
      <c r="EV53" s="128"/>
      <c r="EW53" s="128"/>
      <c r="EX53" s="128"/>
      <c r="EY53" s="128"/>
      <c r="EZ53" s="128"/>
      <c r="FA53" s="128"/>
      <c r="FB53" s="128"/>
      <c r="FC53" s="128"/>
      <c r="FD53" s="128"/>
      <c r="FE53" s="128"/>
      <c r="FF53" s="128"/>
      <c r="FG53" s="128"/>
      <c r="FH53" s="128"/>
      <c r="FI53" s="128"/>
      <c r="FJ53" s="128"/>
      <c r="FK53" s="128"/>
      <c r="FL53" s="128"/>
      <c r="FM53" s="128"/>
      <c r="FN53" s="128"/>
      <c r="FO53" s="128"/>
      <c r="FP53" s="128"/>
      <c r="FQ53" s="128"/>
      <c r="FR53" s="128"/>
      <c r="FS53" s="128"/>
      <c r="FT53" s="128"/>
      <c r="FU53" s="128"/>
      <c r="FV53" s="128"/>
      <c r="FW53" s="128"/>
      <c r="FX53" s="128"/>
      <c r="FY53" s="128"/>
      <c r="FZ53" s="128"/>
      <c r="GA53" s="128"/>
      <c r="GB53" s="128"/>
      <c r="GC53" s="128"/>
      <c r="GD53" s="128"/>
      <c r="GE53" s="128"/>
      <c r="GF53" s="128"/>
      <c r="GG53" s="128"/>
      <c r="GH53" s="128"/>
      <c r="GI53" s="128"/>
      <c r="GJ53" s="128"/>
      <c r="GK53" s="128"/>
      <c r="GL53" s="128"/>
      <c r="GM53" s="128"/>
      <c r="GN53" s="128"/>
      <c r="GO53" s="128"/>
      <c r="GP53" s="128"/>
      <c r="GQ53" s="128"/>
      <c r="GR53" s="128"/>
      <c r="GS53" s="128"/>
      <c r="GT53" s="128"/>
      <c r="GU53" s="128"/>
      <c r="GV53" s="128"/>
      <c r="GW53" s="128"/>
      <c r="GX53" s="128"/>
      <c r="GY53" s="128"/>
      <c r="GZ53" s="128"/>
      <c r="HA53" s="128"/>
      <c r="HB53" s="128"/>
      <c r="HC53" s="128"/>
      <c r="HD53" s="128"/>
      <c r="HE53" s="128"/>
      <c r="HF53" s="128"/>
      <c r="HG53" s="128"/>
      <c r="HH53" s="128"/>
      <c r="HI53" s="128"/>
      <c r="HJ53" s="128"/>
      <c r="HK53" s="128"/>
      <c r="HL53" s="128"/>
      <c r="HM53" s="128"/>
      <c r="HN53" s="128"/>
      <c r="HO53" s="128"/>
      <c r="HP53" s="128"/>
      <c r="HQ53" s="128"/>
      <c r="HR53" s="128"/>
      <c r="HS53" s="128"/>
      <c r="HT53" s="128"/>
      <c r="HU53" s="128"/>
      <c r="HV53" s="128"/>
      <c r="HW53" s="128"/>
      <c r="HX53" s="128"/>
      <c r="HY53" s="128"/>
      <c r="HZ53" s="128"/>
      <c r="IA53" s="128"/>
    </row>
    <row r="54" s="45" customFormat="1" spans="1:235">
      <c r="A54" s="143"/>
      <c r="B54" s="141">
        <v>3500</v>
      </c>
      <c r="C54" s="141">
        <v>137.795275590551</v>
      </c>
      <c r="D54" s="141">
        <v>2335</v>
      </c>
      <c r="E54" s="141">
        <v>91.9291338582677</v>
      </c>
      <c r="F54" s="141">
        <v>1654</v>
      </c>
      <c r="G54" s="141">
        <v>65.1181102362205</v>
      </c>
      <c r="H54" s="142" t="s">
        <v>108</v>
      </c>
      <c r="I54" s="148">
        <v>1800</v>
      </c>
      <c r="J54" s="141">
        <v>3600</v>
      </c>
      <c r="K54" s="148">
        <v>1650</v>
      </c>
      <c r="L54" s="141">
        <v>3300</v>
      </c>
      <c r="M54" s="141">
        <v>2997</v>
      </c>
      <c r="N54" s="141">
        <v>6607.1862</v>
      </c>
      <c r="O54" s="146">
        <v>53</v>
      </c>
      <c r="P54" s="146"/>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c r="DR54" s="128"/>
      <c r="DS54" s="128"/>
      <c r="DT54" s="128"/>
      <c r="DU54" s="128"/>
      <c r="DV54" s="128"/>
      <c r="DW54" s="128"/>
      <c r="DX54" s="128"/>
      <c r="DY54" s="128"/>
      <c r="DZ54" s="128"/>
      <c r="EA54" s="128"/>
      <c r="EB54" s="128"/>
      <c r="EC54" s="128"/>
      <c r="ED54" s="128"/>
      <c r="EE54" s="128"/>
      <c r="EF54" s="128"/>
      <c r="EG54" s="128"/>
      <c r="EH54" s="128"/>
      <c r="EI54" s="128"/>
      <c r="EJ54" s="128"/>
      <c r="EK54" s="128"/>
      <c r="EL54" s="128"/>
      <c r="EM54" s="128"/>
      <c r="EN54" s="128"/>
      <c r="EO54" s="128"/>
      <c r="EP54" s="128"/>
      <c r="EQ54" s="128"/>
      <c r="ER54" s="128"/>
      <c r="ES54" s="128"/>
      <c r="ET54" s="128"/>
      <c r="EU54" s="128"/>
      <c r="EV54" s="128"/>
      <c r="EW54" s="128"/>
      <c r="EX54" s="128"/>
      <c r="EY54" s="128"/>
      <c r="EZ54" s="128"/>
      <c r="FA54" s="128"/>
      <c r="FB54" s="128"/>
      <c r="FC54" s="128"/>
      <c r="FD54" s="128"/>
      <c r="FE54" s="128"/>
      <c r="FF54" s="128"/>
      <c r="FG54" s="128"/>
      <c r="FH54" s="128"/>
      <c r="FI54" s="128"/>
      <c r="FJ54" s="128"/>
      <c r="FK54" s="128"/>
      <c r="FL54" s="128"/>
      <c r="FM54" s="128"/>
      <c r="FN54" s="128"/>
      <c r="FO54" s="128"/>
      <c r="FP54" s="128"/>
      <c r="FQ54" s="128"/>
      <c r="FR54" s="128"/>
      <c r="FS54" s="128"/>
      <c r="FT54" s="128"/>
      <c r="FU54" s="128"/>
      <c r="FV54" s="128"/>
      <c r="FW54" s="128"/>
      <c r="FX54" s="128"/>
      <c r="FY54" s="128"/>
      <c r="FZ54" s="128"/>
      <c r="GA54" s="128"/>
      <c r="GB54" s="128"/>
      <c r="GC54" s="128"/>
      <c r="GD54" s="128"/>
      <c r="GE54" s="128"/>
      <c r="GF54" s="128"/>
      <c r="GG54" s="128"/>
      <c r="GH54" s="128"/>
      <c r="GI54" s="128"/>
      <c r="GJ54" s="128"/>
      <c r="GK54" s="128"/>
      <c r="GL54" s="128"/>
      <c r="GM54" s="128"/>
      <c r="GN54" s="128"/>
      <c r="GO54" s="128"/>
      <c r="GP54" s="128"/>
      <c r="GQ54" s="128"/>
      <c r="GR54" s="128"/>
      <c r="GS54" s="128"/>
      <c r="GT54" s="128"/>
      <c r="GU54" s="128"/>
      <c r="GV54" s="128"/>
      <c r="GW54" s="128"/>
      <c r="GX54" s="128"/>
      <c r="GY54" s="128"/>
      <c r="GZ54" s="128"/>
      <c r="HA54" s="128"/>
      <c r="HB54" s="128"/>
      <c r="HC54" s="128"/>
      <c r="HD54" s="128"/>
      <c r="HE54" s="128"/>
      <c r="HF54" s="128"/>
      <c r="HG54" s="128"/>
      <c r="HH54" s="128"/>
      <c r="HI54" s="128"/>
      <c r="HJ54" s="128"/>
      <c r="HK54" s="128"/>
      <c r="HL54" s="128"/>
      <c r="HM54" s="128"/>
      <c r="HN54" s="128"/>
      <c r="HO54" s="128"/>
      <c r="HP54" s="128"/>
      <c r="HQ54" s="128"/>
      <c r="HR54" s="128"/>
      <c r="HS54" s="128"/>
      <c r="HT54" s="128"/>
      <c r="HU54" s="128"/>
      <c r="HV54" s="128"/>
      <c r="HW54" s="128"/>
      <c r="HX54" s="128"/>
      <c r="HY54" s="128"/>
      <c r="HZ54" s="128"/>
      <c r="IA54" s="128"/>
    </row>
    <row r="55" s="45" customFormat="1" spans="1:235">
      <c r="A55" s="139" t="s">
        <v>66</v>
      </c>
      <c r="B55" s="141">
        <v>3600</v>
      </c>
      <c r="C55" s="141">
        <v>141.732283464567</v>
      </c>
      <c r="D55" s="141">
        <v>1785</v>
      </c>
      <c r="E55" s="141">
        <v>70.2755905511811</v>
      </c>
      <c r="F55" s="141">
        <v>1104</v>
      </c>
      <c r="G55" s="141">
        <v>43.4645669291339</v>
      </c>
      <c r="H55" s="142" t="s">
        <v>39</v>
      </c>
      <c r="I55" s="148">
        <v>1800</v>
      </c>
      <c r="J55" s="141">
        <v>3600</v>
      </c>
      <c r="K55" s="148">
        <v>1650</v>
      </c>
      <c r="L55" s="141">
        <v>3300</v>
      </c>
      <c r="M55" s="141">
        <v>3069</v>
      </c>
      <c r="N55" s="141">
        <v>6765.9174</v>
      </c>
      <c r="O55" s="146">
        <v>125</v>
      </c>
      <c r="P55" s="146"/>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c r="DD55" s="128"/>
      <c r="DE55" s="128"/>
      <c r="DF55" s="128"/>
      <c r="DG55" s="128"/>
      <c r="DH55" s="128"/>
      <c r="DI55" s="128"/>
      <c r="DJ55" s="128"/>
      <c r="DK55" s="128"/>
      <c r="DL55" s="128"/>
      <c r="DM55" s="128"/>
      <c r="DN55" s="128"/>
      <c r="DO55" s="128"/>
      <c r="DP55" s="128"/>
      <c r="DQ55" s="128"/>
      <c r="DR55" s="128"/>
      <c r="DS55" s="128"/>
      <c r="DT55" s="128"/>
      <c r="DU55" s="128"/>
      <c r="DV55" s="128"/>
      <c r="DW55" s="128"/>
      <c r="DX55" s="128"/>
      <c r="DY55" s="128"/>
      <c r="DZ55" s="128"/>
      <c r="EA55" s="128"/>
      <c r="EB55" s="128"/>
      <c r="EC55" s="128"/>
      <c r="ED55" s="128"/>
      <c r="EE55" s="128"/>
      <c r="EF55" s="128"/>
      <c r="EG55" s="128"/>
      <c r="EH55" s="128"/>
      <c r="EI55" s="128"/>
      <c r="EJ55" s="128"/>
      <c r="EK55" s="128"/>
      <c r="EL55" s="128"/>
      <c r="EM55" s="128"/>
      <c r="EN55" s="128"/>
      <c r="EO55" s="128"/>
      <c r="EP55" s="128"/>
      <c r="EQ55" s="128"/>
      <c r="ER55" s="128"/>
      <c r="ES55" s="128"/>
      <c r="ET55" s="128"/>
      <c r="EU55" s="128"/>
      <c r="EV55" s="128"/>
      <c r="EW55" s="128"/>
      <c r="EX55" s="128"/>
      <c r="EY55" s="128"/>
      <c r="EZ55" s="128"/>
      <c r="FA55" s="128"/>
      <c r="FB55" s="128"/>
      <c r="FC55" s="128"/>
      <c r="FD55" s="128"/>
      <c r="FE55" s="128"/>
      <c r="FF55" s="128"/>
      <c r="FG55" s="128"/>
      <c r="FH55" s="128"/>
      <c r="FI55" s="128"/>
      <c r="FJ55" s="128"/>
      <c r="FK55" s="128"/>
      <c r="FL55" s="128"/>
      <c r="FM55" s="128"/>
      <c r="FN55" s="128"/>
      <c r="FO55" s="128"/>
      <c r="FP55" s="128"/>
      <c r="FQ55" s="128"/>
      <c r="FR55" s="128"/>
      <c r="FS55" s="128"/>
      <c r="FT55" s="128"/>
      <c r="FU55" s="128"/>
      <c r="FV55" s="128"/>
      <c r="FW55" s="128"/>
      <c r="FX55" s="128"/>
      <c r="FY55" s="128"/>
      <c r="FZ55" s="128"/>
      <c r="GA55" s="128"/>
      <c r="GB55" s="128"/>
      <c r="GC55" s="128"/>
      <c r="GD55" s="128"/>
      <c r="GE55" s="128"/>
      <c r="GF55" s="128"/>
      <c r="GG55" s="128"/>
      <c r="GH55" s="128"/>
      <c r="GI55" s="128"/>
      <c r="GJ55" s="128"/>
      <c r="GK55" s="128"/>
      <c r="GL55" s="128"/>
      <c r="GM55" s="128"/>
      <c r="GN55" s="128"/>
      <c r="GO55" s="128"/>
      <c r="GP55" s="128"/>
      <c r="GQ55" s="128"/>
      <c r="GR55" s="128"/>
      <c r="GS55" s="128"/>
      <c r="GT55" s="128"/>
      <c r="GU55" s="128"/>
      <c r="GV55" s="128"/>
      <c r="GW55" s="128"/>
      <c r="GX55" s="128"/>
      <c r="GY55" s="128"/>
      <c r="GZ55" s="128"/>
      <c r="HA55" s="128"/>
      <c r="HB55" s="128"/>
      <c r="HC55" s="128"/>
      <c r="HD55" s="128"/>
      <c r="HE55" s="128"/>
      <c r="HF55" s="128"/>
      <c r="HG55" s="128"/>
      <c r="HH55" s="128"/>
      <c r="HI55" s="128"/>
      <c r="HJ55" s="128"/>
      <c r="HK55" s="128"/>
      <c r="HL55" s="128"/>
      <c r="HM55" s="128"/>
      <c r="HN55" s="128"/>
      <c r="HO55" s="128"/>
      <c r="HP55" s="128"/>
      <c r="HQ55" s="128"/>
      <c r="HR55" s="128"/>
      <c r="HS55" s="128"/>
      <c r="HT55" s="128"/>
      <c r="HU55" s="128"/>
      <c r="HV55" s="128"/>
      <c r="HW55" s="128"/>
      <c r="HX55" s="128"/>
      <c r="HY55" s="128"/>
      <c r="HZ55" s="128"/>
      <c r="IA55" s="128"/>
    </row>
    <row r="56" s="45" customFormat="1" spans="1:235">
      <c r="A56" s="139"/>
      <c r="B56" s="141">
        <v>4000</v>
      </c>
      <c r="C56" s="141">
        <v>157.48031496063</v>
      </c>
      <c r="D56" s="141">
        <v>1915</v>
      </c>
      <c r="E56" s="141">
        <v>75.3937007874016</v>
      </c>
      <c r="F56" s="141">
        <v>1234</v>
      </c>
      <c r="G56" s="141">
        <v>48.5826771653543</v>
      </c>
      <c r="H56" s="142" t="s">
        <v>39</v>
      </c>
      <c r="I56" s="148">
        <v>1800</v>
      </c>
      <c r="J56" s="141">
        <v>3600</v>
      </c>
      <c r="K56" s="148">
        <v>1650</v>
      </c>
      <c r="L56" s="141">
        <v>3300</v>
      </c>
      <c r="M56" s="141">
        <v>3098</v>
      </c>
      <c r="N56" s="141">
        <v>6829.8508</v>
      </c>
      <c r="O56" s="146">
        <v>154</v>
      </c>
      <c r="P56" s="146"/>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128"/>
      <c r="GB56" s="128"/>
      <c r="GC56" s="128"/>
      <c r="GD56" s="128"/>
      <c r="GE56" s="128"/>
      <c r="GF56" s="128"/>
      <c r="GG56" s="128"/>
      <c r="GH56" s="128"/>
      <c r="GI56" s="128"/>
      <c r="GJ56" s="128"/>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row>
    <row r="57" s="45" customFormat="1" spans="1:235">
      <c r="A57" s="139"/>
      <c r="B57" s="141">
        <v>4300</v>
      </c>
      <c r="C57" s="141">
        <v>169.291338582677</v>
      </c>
      <c r="D57" s="141">
        <v>2015</v>
      </c>
      <c r="E57" s="141">
        <v>79.3307086614173</v>
      </c>
      <c r="F57" s="141">
        <v>1334</v>
      </c>
      <c r="G57" s="141">
        <v>52.5196850393701</v>
      </c>
      <c r="H57" s="142" t="s">
        <v>39</v>
      </c>
      <c r="I57" s="148">
        <v>1670</v>
      </c>
      <c r="J57" s="141">
        <v>3340</v>
      </c>
      <c r="K57" s="148">
        <v>1520</v>
      </c>
      <c r="L57" s="141">
        <v>3040</v>
      </c>
      <c r="M57" s="141">
        <v>3122</v>
      </c>
      <c r="N57" s="141">
        <v>6882.7612</v>
      </c>
      <c r="O57" s="146">
        <v>178</v>
      </c>
      <c r="P57" s="146"/>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128"/>
      <c r="GB57" s="128"/>
      <c r="GC57" s="128"/>
      <c r="GD57" s="128"/>
      <c r="GE57" s="128"/>
      <c r="GF57" s="128"/>
      <c r="GG57" s="128"/>
      <c r="GH57" s="128"/>
      <c r="GI57" s="128"/>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row>
    <row r="58" s="45" customFormat="1" spans="1:235">
      <c r="A58" s="139"/>
      <c r="B58" s="141">
        <v>4500</v>
      </c>
      <c r="C58" s="141">
        <v>177.165354330709</v>
      </c>
      <c r="D58" s="141">
        <v>2085</v>
      </c>
      <c r="E58" s="141">
        <v>82.0866141732284</v>
      </c>
      <c r="F58" s="141">
        <v>1404</v>
      </c>
      <c r="G58" s="141">
        <v>55.2755905511811</v>
      </c>
      <c r="H58" s="142" t="s">
        <v>39</v>
      </c>
      <c r="I58" s="148">
        <v>1650</v>
      </c>
      <c r="J58" s="141">
        <v>3300</v>
      </c>
      <c r="K58" s="148">
        <v>1500</v>
      </c>
      <c r="L58" s="141">
        <v>3000</v>
      </c>
      <c r="M58" s="141">
        <v>3137</v>
      </c>
      <c r="N58" s="141">
        <v>6915.8302</v>
      </c>
      <c r="O58" s="146">
        <v>193</v>
      </c>
      <c r="P58" s="146"/>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128"/>
      <c r="GE58" s="128"/>
      <c r="GF58" s="128"/>
      <c r="GG58" s="128"/>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row>
    <row r="59" s="45" customFormat="1" spans="1:235">
      <c r="A59" s="139"/>
      <c r="B59" s="141">
        <v>4700</v>
      </c>
      <c r="C59" s="141">
        <v>185.03937007874</v>
      </c>
      <c r="D59" s="141">
        <v>2155</v>
      </c>
      <c r="E59" s="141">
        <v>84.8425196850394</v>
      </c>
      <c r="F59" s="141">
        <v>1474</v>
      </c>
      <c r="G59" s="141">
        <v>58.0314960629921</v>
      </c>
      <c r="H59" s="142" t="s">
        <v>39</v>
      </c>
      <c r="I59" s="148">
        <v>1590</v>
      </c>
      <c r="J59" s="141">
        <v>3180</v>
      </c>
      <c r="K59" s="148">
        <v>1440</v>
      </c>
      <c r="L59" s="141">
        <v>2880</v>
      </c>
      <c r="M59" s="141">
        <v>3153</v>
      </c>
      <c r="N59" s="141">
        <v>6951.1038</v>
      </c>
      <c r="O59" s="146">
        <v>209</v>
      </c>
      <c r="P59" s="146"/>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128"/>
      <c r="GE59" s="128"/>
      <c r="GF59" s="128"/>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row>
    <row r="60" s="45" customFormat="1" spans="1:235">
      <c r="A60" s="139"/>
      <c r="B60" s="141">
        <v>5000</v>
      </c>
      <c r="C60" s="141">
        <v>196.850393700787</v>
      </c>
      <c r="D60" s="141">
        <v>2255</v>
      </c>
      <c r="E60" s="141">
        <v>88.7795275590551</v>
      </c>
      <c r="F60" s="141">
        <v>1574</v>
      </c>
      <c r="G60" s="141">
        <v>61.9685039370079</v>
      </c>
      <c r="H60" s="142" t="s">
        <v>39</v>
      </c>
      <c r="I60" s="148">
        <v>1500</v>
      </c>
      <c r="J60" s="141">
        <v>3000</v>
      </c>
      <c r="K60" s="148">
        <v>1350</v>
      </c>
      <c r="L60" s="141">
        <v>2700</v>
      </c>
      <c r="M60" s="141">
        <v>3174</v>
      </c>
      <c r="N60" s="141">
        <v>6997.4004</v>
      </c>
      <c r="O60" s="146">
        <v>230</v>
      </c>
      <c r="P60" s="146"/>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c r="DD60" s="128"/>
      <c r="DE60" s="128"/>
      <c r="DF60" s="128"/>
      <c r="DG60" s="128"/>
      <c r="DH60" s="128"/>
      <c r="DI60" s="128"/>
      <c r="DJ60" s="128"/>
      <c r="DK60" s="128"/>
      <c r="DL60" s="128"/>
      <c r="DM60" s="128"/>
      <c r="DN60" s="128"/>
      <c r="DO60" s="128"/>
      <c r="DP60" s="128"/>
      <c r="DQ60" s="128"/>
      <c r="DR60" s="128"/>
      <c r="DS60" s="128"/>
      <c r="DT60" s="128"/>
      <c r="DU60" s="128"/>
      <c r="DV60" s="128"/>
      <c r="DW60" s="128"/>
      <c r="DX60" s="128"/>
      <c r="DY60" s="128"/>
      <c r="DZ60" s="128"/>
      <c r="EA60" s="128"/>
      <c r="EB60" s="128"/>
      <c r="EC60" s="128"/>
      <c r="ED60" s="128"/>
      <c r="EE60" s="128"/>
      <c r="EF60" s="128"/>
      <c r="EG60" s="128"/>
      <c r="EH60" s="128"/>
      <c r="EI60" s="128"/>
      <c r="EJ60" s="128"/>
      <c r="EK60" s="128"/>
      <c r="EL60" s="128"/>
      <c r="EM60" s="128"/>
      <c r="EN60" s="128"/>
      <c r="EO60" s="128"/>
      <c r="EP60" s="128"/>
      <c r="EQ60" s="128"/>
      <c r="ER60" s="128"/>
      <c r="ES60" s="128"/>
      <c r="ET60" s="128"/>
      <c r="EU60" s="128"/>
      <c r="EV60" s="128"/>
      <c r="EW60" s="128"/>
      <c r="EX60" s="128"/>
      <c r="EY60" s="128"/>
      <c r="EZ60" s="128"/>
      <c r="FA60" s="128"/>
      <c r="FB60" s="128"/>
      <c r="FC60" s="128"/>
      <c r="FD60" s="128"/>
      <c r="FE60" s="128"/>
      <c r="FF60" s="128"/>
      <c r="FG60" s="128"/>
      <c r="FH60" s="128"/>
      <c r="FI60" s="128"/>
      <c r="FJ60" s="128"/>
      <c r="FK60" s="128"/>
      <c r="FL60" s="128"/>
      <c r="FM60" s="128"/>
      <c r="FN60" s="128"/>
      <c r="FO60" s="128"/>
      <c r="FP60" s="128"/>
      <c r="FQ60" s="128"/>
      <c r="FR60" s="128"/>
      <c r="FS60" s="128"/>
      <c r="FT60" s="128"/>
      <c r="FU60" s="128"/>
      <c r="FV60" s="128"/>
      <c r="FW60" s="128"/>
      <c r="FX60" s="128"/>
      <c r="FY60" s="128"/>
      <c r="FZ60" s="128"/>
      <c r="GA60" s="128"/>
      <c r="GB60" s="128"/>
      <c r="GC60" s="128"/>
      <c r="GD60" s="128"/>
      <c r="GE60" s="128"/>
      <c r="GF60" s="128"/>
      <c r="GG60" s="128"/>
      <c r="GH60" s="128"/>
      <c r="GI60" s="128"/>
      <c r="GJ60" s="128"/>
      <c r="GK60" s="128"/>
      <c r="GL60" s="128"/>
      <c r="GM60" s="128"/>
      <c r="GN60" s="128"/>
      <c r="GO60" s="128"/>
      <c r="GP60" s="128"/>
      <c r="GQ60" s="128"/>
      <c r="GR60" s="128"/>
      <c r="GS60" s="128"/>
      <c r="GT60" s="128"/>
      <c r="GU60" s="128"/>
      <c r="GV60" s="128"/>
      <c r="GW60" s="128"/>
      <c r="GX60" s="128"/>
      <c r="GY60" s="128"/>
      <c r="GZ60" s="128"/>
      <c r="HA60" s="128"/>
      <c r="HB60" s="128"/>
      <c r="HC60" s="128"/>
      <c r="HD60" s="128"/>
      <c r="HE60" s="128"/>
      <c r="HF60" s="128"/>
      <c r="HG60" s="128"/>
      <c r="HH60" s="128"/>
      <c r="HI60" s="128"/>
      <c r="HJ60" s="128"/>
      <c r="HK60" s="128"/>
      <c r="HL60" s="128"/>
      <c r="HM60" s="128"/>
      <c r="HN60" s="128"/>
      <c r="HO60" s="128"/>
      <c r="HP60" s="128"/>
      <c r="HQ60" s="128"/>
      <c r="HR60" s="128"/>
      <c r="HS60" s="128"/>
      <c r="HT60" s="128"/>
      <c r="HU60" s="128"/>
      <c r="HV60" s="128"/>
      <c r="HW60" s="128"/>
      <c r="HX60" s="128"/>
      <c r="HY60" s="128"/>
      <c r="HZ60" s="128"/>
      <c r="IA60" s="128"/>
    </row>
    <row r="61" s="45" customFormat="1" spans="1:235">
      <c r="A61" s="139"/>
      <c r="B61" s="141">
        <v>5500</v>
      </c>
      <c r="C61" s="141">
        <v>216.535433070866</v>
      </c>
      <c r="D61" s="141">
        <v>2505</v>
      </c>
      <c r="E61" s="141">
        <v>98.6220472440945</v>
      </c>
      <c r="F61" s="141">
        <v>1824</v>
      </c>
      <c r="G61" s="141">
        <v>71.8110236220472</v>
      </c>
      <c r="H61" s="142" t="s">
        <v>39</v>
      </c>
      <c r="I61" s="148">
        <v>1350</v>
      </c>
      <c r="J61" s="141">
        <v>2700</v>
      </c>
      <c r="K61" s="148">
        <v>1200</v>
      </c>
      <c r="L61" s="141">
        <v>2400</v>
      </c>
      <c r="M61" s="141">
        <v>3256</v>
      </c>
      <c r="N61" s="141">
        <v>7178.1776</v>
      </c>
      <c r="O61" s="146">
        <v>312</v>
      </c>
      <c r="P61" s="146"/>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c r="DD61" s="128"/>
      <c r="DE61" s="128"/>
      <c r="DF61" s="128"/>
      <c r="DG61" s="128"/>
      <c r="DH61" s="128"/>
      <c r="DI61" s="128"/>
      <c r="DJ61" s="128"/>
      <c r="DK61" s="128"/>
      <c r="DL61" s="128"/>
      <c r="DM61" s="128"/>
      <c r="DN61" s="128"/>
      <c r="DO61" s="128"/>
      <c r="DP61" s="128"/>
      <c r="DQ61" s="128"/>
      <c r="DR61" s="128"/>
      <c r="DS61" s="128"/>
      <c r="DT61" s="128"/>
      <c r="DU61" s="128"/>
      <c r="DV61" s="128"/>
      <c r="DW61" s="128"/>
      <c r="DX61" s="128"/>
      <c r="DY61" s="128"/>
      <c r="DZ61" s="128"/>
      <c r="EA61" s="128"/>
      <c r="EB61" s="128"/>
      <c r="EC61" s="128"/>
      <c r="ED61" s="128"/>
      <c r="EE61" s="128"/>
      <c r="EF61" s="128"/>
      <c r="EG61" s="128"/>
      <c r="EH61" s="128"/>
      <c r="EI61" s="128"/>
      <c r="EJ61" s="128"/>
      <c r="EK61" s="128"/>
      <c r="EL61" s="128"/>
      <c r="EM61" s="128"/>
      <c r="EN61" s="128"/>
      <c r="EO61" s="128"/>
      <c r="EP61" s="128"/>
      <c r="EQ61" s="128"/>
      <c r="ER61" s="128"/>
      <c r="ES61" s="128"/>
      <c r="ET61" s="128"/>
      <c r="EU61" s="128"/>
      <c r="EV61" s="128"/>
      <c r="EW61" s="128"/>
      <c r="EX61" s="128"/>
      <c r="EY61" s="128"/>
      <c r="EZ61" s="128"/>
      <c r="FA61" s="128"/>
      <c r="FB61" s="128"/>
      <c r="FC61" s="128"/>
      <c r="FD61" s="128"/>
      <c r="FE61" s="128"/>
      <c r="FF61" s="128"/>
      <c r="FG61" s="128"/>
      <c r="FH61" s="128"/>
      <c r="FI61" s="128"/>
      <c r="FJ61" s="128"/>
      <c r="FK61" s="128"/>
      <c r="FL61" s="128"/>
      <c r="FM61" s="128"/>
      <c r="FN61" s="128"/>
      <c r="FO61" s="128"/>
      <c r="FP61" s="128"/>
      <c r="FQ61" s="128"/>
      <c r="FR61" s="128"/>
      <c r="FS61" s="128"/>
      <c r="FT61" s="128"/>
      <c r="FU61" s="128"/>
      <c r="FV61" s="128"/>
      <c r="FW61" s="128"/>
      <c r="FX61" s="128"/>
      <c r="FY61" s="128"/>
      <c r="FZ61" s="128"/>
      <c r="GA61" s="128"/>
      <c r="GB61" s="128"/>
      <c r="GC61" s="128"/>
      <c r="GD61" s="128"/>
      <c r="GE61" s="128"/>
      <c r="GF61" s="128"/>
      <c r="GG61" s="128"/>
      <c r="GH61" s="128"/>
      <c r="GI61" s="128"/>
      <c r="GJ61" s="128"/>
      <c r="GK61" s="128"/>
      <c r="GL61" s="128"/>
      <c r="GM61" s="128"/>
      <c r="GN61" s="128"/>
      <c r="GO61" s="128"/>
      <c r="GP61" s="128"/>
      <c r="GQ61" s="128"/>
      <c r="GR61" s="128"/>
      <c r="GS61" s="128"/>
      <c r="GT61" s="128"/>
      <c r="GU61" s="128"/>
      <c r="GV61" s="128"/>
      <c r="GW61" s="128"/>
      <c r="GX61" s="128"/>
      <c r="GY61" s="128"/>
      <c r="GZ61" s="128"/>
      <c r="HA61" s="128"/>
      <c r="HB61" s="128"/>
      <c r="HC61" s="128"/>
      <c r="HD61" s="128"/>
      <c r="HE61" s="128"/>
      <c r="HF61" s="128"/>
      <c r="HG61" s="128"/>
      <c r="HH61" s="128"/>
      <c r="HI61" s="128"/>
      <c r="HJ61" s="128"/>
      <c r="HK61" s="128"/>
      <c r="HL61" s="128"/>
      <c r="HM61" s="128"/>
      <c r="HN61" s="128"/>
      <c r="HO61" s="128"/>
      <c r="HP61" s="128"/>
      <c r="HQ61" s="128"/>
      <c r="HR61" s="128"/>
      <c r="HS61" s="128"/>
      <c r="HT61" s="128"/>
      <c r="HU61" s="128"/>
      <c r="HV61" s="128"/>
      <c r="HW61" s="128"/>
      <c r="HX61" s="128"/>
      <c r="HY61" s="128"/>
      <c r="HZ61" s="128"/>
      <c r="IA61" s="128"/>
    </row>
    <row r="62" s="45" customFormat="1" spans="1:235">
      <c r="A62" s="139"/>
      <c r="B62" s="141">
        <v>6000</v>
      </c>
      <c r="C62" s="144">
        <v>236.220472440945</v>
      </c>
      <c r="D62" s="145">
        <v>2755</v>
      </c>
      <c r="E62" s="141">
        <v>108.464566929134</v>
      </c>
      <c r="F62" s="145">
        <v>2030</v>
      </c>
      <c r="G62" s="141">
        <v>79.9212598425197</v>
      </c>
      <c r="H62" s="142" t="s">
        <v>39</v>
      </c>
      <c r="I62" s="148">
        <v>1150</v>
      </c>
      <c r="J62" s="141">
        <v>2300</v>
      </c>
      <c r="K62" s="148">
        <v>1000</v>
      </c>
      <c r="L62" s="141">
        <v>2000</v>
      </c>
      <c r="M62" s="141">
        <v>3308</v>
      </c>
      <c r="N62" s="141">
        <v>7292.8168</v>
      </c>
      <c r="O62" s="149">
        <v>364</v>
      </c>
      <c r="P62" s="149"/>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c r="DD62" s="128"/>
      <c r="DE62" s="128"/>
      <c r="DF62" s="128"/>
      <c r="DG62" s="128"/>
      <c r="DH62" s="128"/>
      <c r="DI62" s="128"/>
      <c r="DJ62" s="128"/>
      <c r="DK62" s="128"/>
      <c r="DL62" s="128"/>
      <c r="DM62" s="128"/>
      <c r="DN62" s="128"/>
      <c r="DO62" s="128"/>
      <c r="DP62" s="128"/>
      <c r="DQ62" s="128"/>
      <c r="DR62" s="128"/>
      <c r="DS62" s="128"/>
      <c r="DT62" s="128"/>
      <c r="DU62" s="128"/>
      <c r="DV62" s="128"/>
      <c r="DW62" s="128"/>
      <c r="DX62" s="128"/>
      <c r="DY62" s="128"/>
      <c r="DZ62" s="128"/>
      <c r="EA62" s="128"/>
      <c r="EB62" s="128"/>
      <c r="EC62" s="128"/>
      <c r="ED62" s="128"/>
      <c r="EE62" s="128"/>
      <c r="EF62" s="128"/>
      <c r="EG62" s="128"/>
      <c r="EH62" s="128"/>
      <c r="EI62" s="128"/>
      <c r="EJ62" s="128"/>
      <c r="EK62" s="128"/>
      <c r="EL62" s="128"/>
      <c r="EM62" s="128"/>
      <c r="EN62" s="128"/>
      <c r="EO62" s="128"/>
      <c r="EP62" s="128"/>
      <c r="EQ62" s="128"/>
      <c r="ER62" s="128"/>
      <c r="ES62" s="128"/>
      <c r="ET62" s="128"/>
      <c r="EU62" s="128"/>
      <c r="EV62" s="128"/>
      <c r="EW62" s="128"/>
      <c r="EX62" s="128"/>
      <c r="EY62" s="128"/>
      <c r="EZ62" s="128"/>
      <c r="FA62" s="128"/>
      <c r="FB62" s="128"/>
      <c r="FC62" s="128"/>
      <c r="FD62" s="128"/>
      <c r="FE62" s="128"/>
      <c r="FF62" s="128"/>
      <c r="FG62" s="128"/>
      <c r="FH62" s="128"/>
      <c r="FI62" s="128"/>
      <c r="FJ62" s="128"/>
      <c r="FK62" s="128"/>
      <c r="FL62" s="128"/>
      <c r="FM62" s="128"/>
      <c r="FN62" s="128"/>
      <c r="FO62" s="128"/>
      <c r="FP62" s="128"/>
      <c r="FQ62" s="128"/>
      <c r="FR62" s="128"/>
      <c r="FS62" s="128"/>
      <c r="FT62" s="128"/>
      <c r="FU62" s="128"/>
      <c r="FV62" s="128"/>
      <c r="FW62" s="128"/>
      <c r="FX62" s="128"/>
      <c r="FY62" s="128"/>
      <c r="FZ62" s="128"/>
      <c r="GA62" s="128"/>
      <c r="GB62" s="128"/>
      <c r="GC62" s="128"/>
      <c r="GD62" s="128"/>
      <c r="GE62" s="128"/>
      <c r="GF62" s="128"/>
      <c r="GG62" s="128"/>
      <c r="GH62" s="128"/>
      <c r="GI62" s="128"/>
      <c r="GJ62" s="128"/>
      <c r="GK62" s="128"/>
      <c r="GL62" s="128"/>
      <c r="GM62" s="128"/>
      <c r="GN62" s="128"/>
      <c r="GO62" s="128"/>
      <c r="GP62" s="128"/>
      <c r="GQ62" s="128"/>
      <c r="GR62" s="128"/>
      <c r="GS62" s="128"/>
      <c r="GT62" s="128"/>
      <c r="GU62" s="128"/>
      <c r="GV62" s="128"/>
      <c r="GW62" s="128"/>
      <c r="GX62" s="128"/>
      <c r="GY62" s="128"/>
      <c r="GZ62" s="128"/>
      <c r="HA62" s="128"/>
      <c r="HB62" s="128"/>
      <c r="HC62" s="128"/>
      <c r="HD62" s="128"/>
      <c r="HE62" s="128"/>
      <c r="HF62" s="128"/>
      <c r="HG62" s="128"/>
      <c r="HH62" s="128"/>
      <c r="HI62" s="128"/>
      <c r="HJ62" s="128"/>
      <c r="HK62" s="128"/>
      <c r="HL62" s="128"/>
      <c r="HM62" s="128"/>
      <c r="HN62" s="128"/>
      <c r="HO62" s="128"/>
      <c r="HP62" s="128"/>
      <c r="HQ62" s="128"/>
      <c r="HR62" s="128"/>
      <c r="HS62" s="128"/>
      <c r="HT62" s="128"/>
      <c r="HU62" s="128"/>
      <c r="HV62" s="128"/>
      <c r="HW62" s="128"/>
      <c r="HX62" s="128"/>
      <c r="HY62" s="128"/>
      <c r="HZ62" s="128"/>
      <c r="IA62" s="128"/>
    </row>
    <row r="63" s="45" customFormat="1" ht="33.6" spans="1:235">
      <c r="A63" s="133"/>
      <c r="B63" s="134"/>
      <c r="C63" s="134"/>
      <c r="D63" s="134"/>
      <c r="E63" s="135" t="s">
        <v>101</v>
      </c>
      <c r="F63" s="135"/>
      <c r="G63" s="135"/>
      <c r="H63" s="135"/>
      <c r="I63" s="135"/>
      <c r="J63" s="135"/>
      <c r="K63" s="135" t="s">
        <v>111</v>
      </c>
      <c r="L63" s="135"/>
      <c r="M63" s="135"/>
      <c r="N63" s="135"/>
      <c r="O63" s="146"/>
      <c r="P63" s="146"/>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c r="DF63" s="128"/>
      <c r="DG63" s="128"/>
      <c r="DH63" s="128"/>
      <c r="DI63" s="128"/>
      <c r="DJ63" s="128"/>
      <c r="DK63" s="128"/>
      <c r="DL63" s="128"/>
      <c r="DM63" s="128"/>
      <c r="DN63" s="128"/>
      <c r="DO63" s="128"/>
      <c r="DP63" s="128"/>
      <c r="DQ63" s="128"/>
      <c r="DR63" s="128"/>
      <c r="DS63" s="128"/>
      <c r="DT63" s="128"/>
      <c r="DU63" s="128"/>
      <c r="DV63" s="128"/>
      <c r="DW63" s="128"/>
      <c r="DX63" s="128"/>
      <c r="DY63" s="128"/>
      <c r="DZ63" s="128"/>
      <c r="EA63" s="128"/>
      <c r="EB63" s="128"/>
      <c r="EC63" s="128"/>
      <c r="ED63" s="128"/>
      <c r="EE63" s="128"/>
      <c r="EF63" s="128"/>
      <c r="EG63" s="128"/>
      <c r="EH63" s="128"/>
      <c r="EI63" s="128"/>
      <c r="EJ63" s="128"/>
      <c r="EK63" s="128"/>
      <c r="EL63" s="128"/>
      <c r="EM63" s="128"/>
      <c r="EN63" s="128"/>
      <c r="EO63" s="128"/>
      <c r="EP63" s="128"/>
      <c r="EQ63" s="128"/>
      <c r="ER63" s="128"/>
      <c r="ES63" s="128"/>
      <c r="ET63" s="128"/>
      <c r="EU63" s="128"/>
      <c r="EV63" s="128"/>
      <c r="EW63" s="128"/>
      <c r="EX63" s="128"/>
      <c r="EY63" s="128"/>
      <c r="EZ63" s="128"/>
      <c r="FA63" s="128"/>
      <c r="FB63" s="128"/>
      <c r="FC63" s="128"/>
      <c r="FD63" s="128"/>
      <c r="FE63" s="128"/>
      <c r="FF63" s="128"/>
      <c r="FG63" s="128"/>
      <c r="FH63" s="128"/>
      <c r="FI63" s="128"/>
      <c r="FJ63" s="128"/>
      <c r="FK63" s="128"/>
      <c r="FL63" s="128"/>
      <c r="FM63" s="128"/>
      <c r="FN63" s="128"/>
      <c r="FO63" s="128"/>
      <c r="FP63" s="128"/>
      <c r="FQ63" s="128"/>
      <c r="FR63" s="128"/>
      <c r="FS63" s="128"/>
      <c r="FT63" s="128"/>
      <c r="FU63" s="128"/>
      <c r="FV63" s="128"/>
      <c r="FW63" s="128"/>
      <c r="FX63" s="128"/>
      <c r="FY63" s="128"/>
      <c r="FZ63" s="128"/>
      <c r="GA63" s="128"/>
      <c r="GB63" s="128"/>
      <c r="GC63" s="128"/>
      <c r="GD63" s="128"/>
      <c r="GE63" s="128"/>
      <c r="GF63" s="128"/>
      <c r="GG63" s="128"/>
      <c r="GH63" s="128"/>
      <c r="GI63" s="128"/>
      <c r="GJ63" s="128"/>
      <c r="GK63" s="128"/>
      <c r="GL63" s="128"/>
      <c r="GM63" s="128"/>
      <c r="GN63" s="128"/>
      <c r="GO63" s="128"/>
      <c r="GP63" s="128"/>
      <c r="GQ63" s="128"/>
      <c r="GR63" s="128"/>
      <c r="GS63" s="128"/>
      <c r="GT63" s="128"/>
      <c r="GU63" s="128"/>
      <c r="GV63" s="128"/>
      <c r="GW63" s="128"/>
      <c r="GX63" s="128"/>
      <c r="GY63" s="128"/>
      <c r="GZ63" s="128"/>
      <c r="HA63" s="128"/>
      <c r="HB63" s="128"/>
      <c r="HC63" s="128"/>
      <c r="HD63" s="128"/>
      <c r="HE63" s="128"/>
      <c r="HF63" s="128"/>
      <c r="HG63" s="128"/>
      <c r="HH63" s="128"/>
      <c r="HI63" s="128"/>
      <c r="HJ63" s="128"/>
      <c r="HK63" s="128"/>
      <c r="HL63" s="128"/>
      <c r="HM63" s="128"/>
      <c r="HN63" s="128"/>
      <c r="HO63" s="128"/>
      <c r="HP63" s="128"/>
      <c r="HQ63" s="128"/>
      <c r="HR63" s="128"/>
      <c r="HS63" s="128"/>
      <c r="HT63" s="128"/>
      <c r="HU63" s="128"/>
      <c r="HV63" s="128"/>
      <c r="HW63" s="128"/>
      <c r="HX63" s="128"/>
      <c r="HY63" s="128"/>
      <c r="HZ63" s="128"/>
      <c r="IA63" s="128"/>
    </row>
    <row r="64" s="45" customFormat="1" spans="1:235">
      <c r="A64" s="136"/>
      <c r="B64" s="137"/>
      <c r="C64" s="137"/>
      <c r="D64" s="137"/>
      <c r="E64" s="137"/>
      <c r="F64" s="137"/>
      <c r="G64" s="137"/>
      <c r="H64" s="137"/>
      <c r="I64" s="137"/>
      <c r="J64" s="137"/>
      <c r="K64" s="137"/>
      <c r="L64" s="137"/>
      <c r="M64" s="137"/>
      <c r="N64" s="137"/>
      <c r="O64" s="146"/>
      <c r="P64" s="146"/>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8"/>
      <c r="DF64" s="128"/>
      <c r="DG64" s="128"/>
      <c r="DH64" s="128"/>
      <c r="DI64" s="128"/>
      <c r="DJ64" s="128"/>
      <c r="DK64" s="128"/>
      <c r="DL64" s="128"/>
      <c r="DM64" s="128"/>
      <c r="DN64" s="128"/>
      <c r="DO64" s="128"/>
      <c r="DP64" s="128"/>
      <c r="DQ64" s="128"/>
      <c r="DR64" s="128"/>
      <c r="DS64" s="128"/>
      <c r="DT64" s="128"/>
      <c r="DU64" s="128"/>
      <c r="DV64" s="128"/>
      <c r="DW64" s="128"/>
      <c r="DX64" s="128"/>
      <c r="DY64" s="128"/>
      <c r="DZ64" s="128"/>
      <c r="EA64" s="128"/>
      <c r="EB64" s="128"/>
      <c r="EC64" s="128"/>
      <c r="ED64" s="128"/>
      <c r="EE64" s="128"/>
      <c r="EF64" s="128"/>
      <c r="EG64" s="128"/>
      <c r="EH64" s="128"/>
      <c r="EI64" s="128"/>
      <c r="EJ64" s="128"/>
      <c r="EK64" s="128"/>
      <c r="EL64" s="128"/>
      <c r="EM64" s="128"/>
      <c r="EN64" s="128"/>
      <c r="EO64" s="128"/>
      <c r="EP64" s="128"/>
      <c r="EQ64" s="128"/>
      <c r="ER64" s="128"/>
      <c r="ES64" s="128"/>
      <c r="ET64" s="128"/>
      <c r="EU64" s="128"/>
      <c r="EV64" s="128"/>
      <c r="EW64" s="128"/>
      <c r="EX64" s="128"/>
      <c r="EY64" s="128"/>
      <c r="EZ64" s="128"/>
      <c r="FA64" s="128"/>
      <c r="FB64" s="128"/>
      <c r="FC64" s="128"/>
      <c r="FD64" s="128"/>
      <c r="FE64" s="128"/>
      <c r="FF64" s="128"/>
      <c r="FG64" s="128"/>
      <c r="FH64" s="128"/>
      <c r="FI64" s="128"/>
      <c r="FJ64" s="128"/>
      <c r="FK64" s="128"/>
      <c r="FL64" s="128"/>
      <c r="FM64" s="128"/>
      <c r="FN64" s="128"/>
      <c r="FO64" s="128"/>
      <c r="FP64" s="128"/>
      <c r="FQ64" s="128"/>
      <c r="FR64" s="128"/>
      <c r="FS64" s="128"/>
      <c r="FT64" s="128"/>
      <c r="FU64" s="128"/>
      <c r="FV64" s="128"/>
      <c r="FW64" s="128"/>
      <c r="FX64" s="128"/>
      <c r="FY64" s="128"/>
      <c r="FZ64" s="128"/>
      <c r="GA64" s="128"/>
      <c r="GB64" s="128"/>
      <c r="GC64" s="128"/>
      <c r="GD64" s="128"/>
      <c r="GE64" s="128"/>
      <c r="GF64" s="128"/>
      <c r="GG64" s="128"/>
      <c r="GH64" s="128"/>
      <c r="GI64" s="128"/>
      <c r="GJ64" s="128"/>
      <c r="GK64" s="128"/>
      <c r="GL64" s="128"/>
      <c r="GM64" s="128"/>
      <c r="GN64" s="128"/>
      <c r="GO64" s="128"/>
      <c r="GP64" s="128"/>
      <c r="GQ64" s="128"/>
      <c r="GR64" s="128"/>
      <c r="GS64" s="128"/>
      <c r="GT64" s="128"/>
      <c r="GU64" s="128"/>
      <c r="GV64" s="128"/>
      <c r="GW64" s="128"/>
      <c r="GX64" s="128"/>
      <c r="GY64" s="128"/>
      <c r="GZ64" s="128"/>
      <c r="HA64" s="128"/>
      <c r="HB64" s="128"/>
      <c r="HC64" s="128"/>
      <c r="HD64" s="128"/>
      <c r="HE64" s="128"/>
      <c r="HF64" s="128"/>
      <c r="HG64" s="128"/>
      <c r="HH64" s="128"/>
      <c r="HI64" s="128"/>
      <c r="HJ64" s="128"/>
      <c r="HK64" s="128"/>
      <c r="HL64" s="128"/>
      <c r="HM64" s="128"/>
      <c r="HN64" s="128"/>
      <c r="HO64" s="128"/>
      <c r="HP64" s="128"/>
      <c r="HQ64" s="128"/>
      <c r="HR64" s="128"/>
      <c r="HS64" s="128"/>
      <c r="HT64" s="128"/>
      <c r="HU64" s="128"/>
      <c r="HV64" s="128"/>
      <c r="HW64" s="128"/>
      <c r="HX64" s="128"/>
      <c r="HY64" s="128"/>
      <c r="HZ64" s="128"/>
      <c r="IA64" s="128"/>
    </row>
    <row r="65" s="45" customFormat="1" spans="1:235">
      <c r="A65" s="133"/>
      <c r="B65" s="138"/>
      <c r="C65" s="138"/>
      <c r="D65" s="138"/>
      <c r="E65" s="138"/>
      <c r="F65" s="138"/>
      <c r="G65" s="138"/>
      <c r="H65" s="138"/>
      <c r="I65" s="138"/>
      <c r="J65" s="138"/>
      <c r="K65" s="138"/>
      <c r="L65" s="138"/>
      <c r="M65" s="138"/>
      <c r="N65" s="138"/>
      <c r="O65" s="146"/>
      <c r="P65" s="146"/>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c r="BY65" s="128"/>
      <c r="BZ65" s="128"/>
      <c r="CA65" s="128"/>
      <c r="CB65" s="128"/>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c r="DF65" s="128"/>
      <c r="DG65" s="128"/>
      <c r="DH65" s="128"/>
      <c r="DI65" s="128"/>
      <c r="DJ65" s="128"/>
      <c r="DK65" s="128"/>
      <c r="DL65" s="128"/>
      <c r="DM65" s="128"/>
      <c r="DN65" s="128"/>
      <c r="DO65" s="128"/>
      <c r="DP65" s="128"/>
      <c r="DQ65" s="128"/>
      <c r="DR65" s="128"/>
      <c r="DS65" s="128"/>
      <c r="DT65" s="128"/>
      <c r="DU65" s="128"/>
      <c r="DV65" s="128"/>
      <c r="DW65" s="128"/>
      <c r="DX65" s="128"/>
      <c r="DY65" s="128"/>
      <c r="DZ65" s="128"/>
      <c r="EA65" s="128"/>
      <c r="EB65" s="128"/>
      <c r="EC65" s="128"/>
      <c r="ED65" s="128"/>
      <c r="EE65" s="128"/>
      <c r="EF65" s="128"/>
      <c r="EG65" s="128"/>
      <c r="EH65" s="128"/>
      <c r="EI65" s="128"/>
      <c r="EJ65" s="128"/>
      <c r="EK65" s="128"/>
      <c r="EL65" s="128"/>
      <c r="EM65" s="128"/>
      <c r="EN65" s="128"/>
      <c r="EO65" s="128"/>
      <c r="EP65" s="128"/>
      <c r="EQ65" s="128"/>
      <c r="ER65" s="128"/>
      <c r="ES65" s="128"/>
      <c r="ET65" s="128"/>
      <c r="EU65" s="128"/>
      <c r="EV65" s="128"/>
      <c r="EW65" s="128"/>
      <c r="EX65" s="128"/>
      <c r="EY65" s="128"/>
      <c r="EZ65" s="128"/>
      <c r="FA65" s="128"/>
      <c r="FB65" s="128"/>
      <c r="FC65" s="128"/>
      <c r="FD65" s="128"/>
      <c r="FE65" s="128"/>
      <c r="FF65" s="128"/>
      <c r="FG65" s="128"/>
      <c r="FH65" s="128"/>
      <c r="FI65" s="128"/>
      <c r="FJ65" s="128"/>
      <c r="FK65" s="128"/>
      <c r="FL65" s="128"/>
      <c r="FM65" s="128"/>
      <c r="FN65" s="128"/>
      <c r="FO65" s="128"/>
      <c r="FP65" s="128"/>
      <c r="FQ65" s="128"/>
      <c r="FR65" s="128"/>
      <c r="FS65" s="128"/>
      <c r="FT65" s="128"/>
      <c r="FU65" s="128"/>
      <c r="FV65" s="128"/>
      <c r="FW65" s="128"/>
      <c r="FX65" s="128"/>
      <c r="FY65" s="128"/>
      <c r="FZ65" s="128"/>
      <c r="GA65" s="128"/>
      <c r="GB65" s="128"/>
      <c r="GC65" s="128"/>
      <c r="GD65" s="128"/>
      <c r="GE65" s="128"/>
      <c r="GF65" s="128"/>
      <c r="GG65" s="128"/>
      <c r="GH65" s="128"/>
      <c r="GI65" s="128"/>
      <c r="GJ65" s="128"/>
      <c r="GK65" s="128"/>
      <c r="GL65" s="128"/>
      <c r="GM65" s="128"/>
      <c r="GN65" s="128"/>
      <c r="GO65" s="128"/>
      <c r="GP65" s="128"/>
      <c r="GQ65" s="128"/>
      <c r="GR65" s="128"/>
      <c r="GS65" s="128"/>
      <c r="GT65" s="128"/>
      <c r="GU65" s="128"/>
      <c r="GV65" s="128"/>
      <c r="GW65" s="128"/>
      <c r="GX65" s="128"/>
      <c r="GY65" s="128"/>
      <c r="GZ65" s="128"/>
      <c r="HA65" s="128"/>
      <c r="HB65" s="128"/>
      <c r="HC65" s="128"/>
      <c r="HD65" s="128"/>
      <c r="HE65" s="128"/>
      <c r="HF65" s="128"/>
      <c r="HG65" s="128"/>
      <c r="HH65" s="128"/>
      <c r="HI65" s="128"/>
      <c r="HJ65" s="128"/>
      <c r="HK65" s="128"/>
      <c r="HL65" s="128"/>
      <c r="HM65" s="128"/>
      <c r="HN65" s="128"/>
      <c r="HO65" s="128"/>
      <c r="HP65" s="128"/>
      <c r="HQ65" s="128"/>
      <c r="HR65" s="128"/>
      <c r="HS65" s="128"/>
      <c r="HT65" s="128"/>
      <c r="HU65" s="128"/>
      <c r="HV65" s="128"/>
      <c r="HW65" s="128"/>
      <c r="HX65" s="128"/>
      <c r="HY65" s="128"/>
      <c r="HZ65" s="128"/>
      <c r="IA65" s="128"/>
    </row>
    <row r="66" s="45" customFormat="1" spans="1:235">
      <c r="A66" s="139" t="s">
        <v>53</v>
      </c>
      <c r="B66" s="140" t="s">
        <v>54</v>
      </c>
      <c r="C66" s="140"/>
      <c r="D66" s="140" t="s">
        <v>55</v>
      </c>
      <c r="E66" s="140"/>
      <c r="F66" s="140" t="s">
        <v>103</v>
      </c>
      <c r="G66" s="140"/>
      <c r="H66" s="140" t="s">
        <v>57</v>
      </c>
      <c r="I66" s="140" t="s">
        <v>58</v>
      </c>
      <c r="J66" s="140"/>
      <c r="K66" s="140"/>
      <c r="L66" s="140"/>
      <c r="M66" s="140" t="s">
        <v>59</v>
      </c>
      <c r="N66" s="140"/>
      <c r="O66" s="146"/>
      <c r="P66" s="146"/>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28"/>
      <c r="FB66" s="128"/>
      <c r="FC66" s="128"/>
      <c r="FD66" s="128"/>
      <c r="FE66" s="128"/>
      <c r="FF66" s="128"/>
      <c r="FG66" s="128"/>
      <c r="FH66" s="128"/>
      <c r="FI66" s="128"/>
      <c r="FJ66" s="128"/>
      <c r="FK66" s="128"/>
      <c r="FL66" s="128"/>
      <c r="FM66" s="128"/>
      <c r="FN66" s="128"/>
      <c r="FO66" s="128"/>
      <c r="FP66" s="128"/>
      <c r="FQ66" s="128"/>
      <c r="FR66" s="128"/>
      <c r="FS66" s="128"/>
      <c r="FT66" s="128"/>
      <c r="FU66" s="128"/>
      <c r="FV66" s="128"/>
      <c r="FW66" s="128"/>
      <c r="FX66" s="128"/>
      <c r="FY66" s="128"/>
      <c r="FZ66" s="128"/>
      <c r="GA66" s="128"/>
      <c r="GB66" s="128"/>
      <c r="GC66" s="128"/>
      <c r="GD66" s="128"/>
      <c r="GE66" s="128"/>
      <c r="GF66" s="128"/>
      <c r="GG66" s="128"/>
      <c r="GH66" s="128"/>
      <c r="GI66" s="128"/>
      <c r="GJ66" s="128"/>
      <c r="GK66" s="128"/>
      <c r="GL66" s="128"/>
      <c r="GM66" s="128"/>
      <c r="GN66" s="128"/>
      <c r="GO66" s="128"/>
      <c r="GP66" s="128"/>
      <c r="GQ66" s="128"/>
      <c r="GR66" s="128"/>
      <c r="GS66" s="128"/>
      <c r="GT66" s="128"/>
      <c r="GU66" s="128"/>
      <c r="GV66" s="128"/>
      <c r="GW66" s="128"/>
      <c r="GX66" s="128"/>
      <c r="GY66" s="128"/>
      <c r="GZ66" s="128"/>
      <c r="HA66" s="128"/>
      <c r="HB66" s="128"/>
      <c r="HC66" s="128"/>
      <c r="HD66" s="128"/>
      <c r="HE66" s="128"/>
      <c r="HF66" s="128"/>
      <c r="HG66" s="128"/>
      <c r="HH66" s="128"/>
      <c r="HI66" s="128"/>
      <c r="HJ66" s="128"/>
      <c r="HK66" s="128"/>
      <c r="HL66" s="128"/>
      <c r="HM66" s="128"/>
      <c r="HN66" s="128"/>
      <c r="HO66" s="128"/>
      <c r="HP66" s="128"/>
      <c r="HQ66" s="128"/>
      <c r="HR66" s="128"/>
      <c r="HS66" s="128"/>
      <c r="HT66" s="128"/>
      <c r="HU66" s="128"/>
      <c r="HV66" s="128"/>
      <c r="HW66" s="128"/>
      <c r="HX66" s="128"/>
      <c r="HY66" s="128"/>
      <c r="HZ66" s="128"/>
      <c r="IA66" s="128"/>
    </row>
    <row r="67" s="45" customFormat="1" spans="1:235">
      <c r="A67" s="139"/>
      <c r="B67" s="140"/>
      <c r="C67" s="140"/>
      <c r="D67" s="140"/>
      <c r="E67" s="140"/>
      <c r="F67" s="140"/>
      <c r="G67" s="140"/>
      <c r="H67" s="140"/>
      <c r="I67" s="140" t="s">
        <v>60</v>
      </c>
      <c r="J67" s="140"/>
      <c r="K67" s="140" t="s">
        <v>61</v>
      </c>
      <c r="L67" s="140"/>
      <c r="M67" s="140"/>
      <c r="N67" s="140"/>
      <c r="O67" s="146"/>
      <c r="P67" s="146"/>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128"/>
      <c r="BL67" s="128"/>
      <c r="BM67" s="128"/>
      <c r="BN67" s="128"/>
      <c r="BO67" s="128"/>
      <c r="BP67" s="128"/>
      <c r="BQ67" s="128"/>
      <c r="BR67" s="128"/>
      <c r="BS67" s="128"/>
      <c r="BT67" s="128"/>
      <c r="BU67" s="128"/>
      <c r="BV67" s="128"/>
      <c r="BW67" s="128"/>
      <c r="BX67" s="128"/>
      <c r="BY67" s="128"/>
      <c r="BZ67" s="128"/>
      <c r="CA67" s="128"/>
      <c r="CB67" s="128"/>
      <c r="CC67" s="128"/>
      <c r="CD67" s="128"/>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8"/>
      <c r="FX67" s="128"/>
      <c r="FY67" s="128"/>
      <c r="FZ67" s="128"/>
      <c r="GA67" s="128"/>
      <c r="GB67" s="128"/>
      <c r="GC67" s="128"/>
      <c r="GD67" s="128"/>
      <c r="GE67" s="128"/>
      <c r="GF67" s="128"/>
      <c r="GG67" s="128"/>
      <c r="GH67" s="128"/>
      <c r="GI67" s="128"/>
      <c r="GJ67" s="128"/>
      <c r="GK67" s="128"/>
      <c r="GL67" s="128"/>
      <c r="GM67" s="128"/>
      <c r="GN67" s="128"/>
      <c r="GO67" s="128"/>
      <c r="GP67" s="128"/>
      <c r="GQ67" s="128"/>
      <c r="GR67" s="128"/>
      <c r="GS67" s="128"/>
      <c r="GT67" s="128"/>
      <c r="GU67" s="128"/>
      <c r="GV67" s="128"/>
      <c r="GW67" s="128"/>
      <c r="GX67" s="128"/>
      <c r="GY67" s="128"/>
      <c r="GZ67" s="128"/>
      <c r="HA67" s="128"/>
      <c r="HB67" s="128"/>
      <c r="HC67" s="128"/>
      <c r="HD67" s="128"/>
      <c r="HE67" s="128"/>
      <c r="HF67" s="128"/>
      <c r="HG67" s="128"/>
      <c r="HH67" s="128"/>
      <c r="HI67" s="128"/>
      <c r="HJ67" s="128"/>
      <c r="HK67" s="128"/>
      <c r="HL67" s="128"/>
      <c r="HM67" s="128"/>
      <c r="HN67" s="128"/>
      <c r="HO67" s="128"/>
      <c r="HP67" s="128"/>
      <c r="HQ67" s="128"/>
      <c r="HR67" s="128"/>
      <c r="HS67" s="128"/>
      <c r="HT67" s="128"/>
      <c r="HU67" s="128"/>
      <c r="HV67" s="128"/>
      <c r="HW67" s="128"/>
      <c r="HX67" s="128"/>
      <c r="HY67" s="128"/>
      <c r="HZ67" s="128"/>
      <c r="IA67" s="128"/>
    </row>
    <row r="68" s="45" customFormat="1" ht="28.8" spans="1:235">
      <c r="A68" s="139"/>
      <c r="B68" s="140" t="s">
        <v>11</v>
      </c>
      <c r="C68" s="140" t="s">
        <v>12</v>
      </c>
      <c r="D68" s="140" t="s">
        <v>11</v>
      </c>
      <c r="E68" s="140" t="s">
        <v>12</v>
      </c>
      <c r="F68" s="140" t="s">
        <v>11</v>
      </c>
      <c r="G68" s="140" t="s">
        <v>12</v>
      </c>
      <c r="H68" s="140" t="s">
        <v>13</v>
      </c>
      <c r="I68" s="140" t="s">
        <v>105</v>
      </c>
      <c r="J68" s="140" t="s">
        <v>106</v>
      </c>
      <c r="K68" s="140" t="s">
        <v>105</v>
      </c>
      <c r="L68" s="140" t="s">
        <v>106</v>
      </c>
      <c r="M68" s="140" t="s">
        <v>16</v>
      </c>
      <c r="N68" s="140" t="s">
        <v>17</v>
      </c>
      <c r="O68" s="146"/>
      <c r="P68" s="146"/>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28"/>
      <c r="CD68" s="128"/>
      <c r="CE68" s="128"/>
      <c r="CF68" s="128"/>
      <c r="CG68" s="128"/>
      <c r="CH68" s="128"/>
      <c r="CI68" s="128"/>
      <c r="CJ68" s="128"/>
      <c r="CK68" s="128"/>
      <c r="CL68" s="128"/>
      <c r="CM68" s="128"/>
      <c r="CN68" s="128"/>
      <c r="CO68" s="128"/>
      <c r="CP68" s="128"/>
      <c r="CQ68" s="128"/>
      <c r="CR68" s="128"/>
      <c r="CS68" s="128"/>
      <c r="CT68" s="128"/>
      <c r="CU68" s="128"/>
      <c r="CV68" s="128"/>
      <c r="CW68" s="128"/>
      <c r="CX68" s="128"/>
      <c r="CY68" s="128"/>
      <c r="CZ68" s="128"/>
      <c r="DA68" s="128"/>
      <c r="DB68" s="128"/>
      <c r="DC68" s="128"/>
      <c r="DD68" s="128"/>
      <c r="DE68" s="128"/>
      <c r="DF68" s="128"/>
      <c r="DG68" s="128"/>
      <c r="DH68" s="128"/>
      <c r="DI68" s="128"/>
      <c r="DJ68" s="128"/>
      <c r="DK68" s="128"/>
      <c r="DL68" s="128"/>
      <c r="DM68" s="128"/>
      <c r="DN68" s="128"/>
      <c r="DO68" s="128"/>
      <c r="DP68" s="128"/>
      <c r="DQ68" s="128"/>
      <c r="DR68" s="128"/>
      <c r="DS68" s="128"/>
      <c r="DT68" s="128"/>
      <c r="DU68" s="128"/>
      <c r="DV68" s="128"/>
      <c r="DW68" s="128"/>
      <c r="DX68" s="128"/>
      <c r="DY68" s="128"/>
      <c r="DZ68" s="128"/>
      <c r="EA68" s="128"/>
      <c r="EB68" s="128"/>
      <c r="EC68" s="128"/>
      <c r="ED68" s="128"/>
      <c r="EE68" s="128"/>
      <c r="EF68" s="128"/>
      <c r="EG68" s="128"/>
      <c r="EH68" s="128"/>
      <c r="EI68" s="128"/>
      <c r="EJ68" s="128"/>
      <c r="EK68" s="128"/>
      <c r="EL68" s="128"/>
      <c r="EM68" s="128"/>
      <c r="EN68" s="128"/>
      <c r="EO68" s="128"/>
      <c r="EP68" s="128"/>
      <c r="EQ68" s="128"/>
      <c r="ER68" s="128"/>
      <c r="ES68" s="128"/>
      <c r="ET68" s="128"/>
      <c r="EU68" s="128"/>
      <c r="EV68" s="128"/>
      <c r="EW68" s="128"/>
      <c r="EX68" s="128"/>
      <c r="EY68" s="128"/>
      <c r="EZ68" s="128"/>
      <c r="FA68" s="128"/>
      <c r="FB68" s="128"/>
      <c r="FC68" s="128"/>
      <c r="FD68" s="128"/>
      <c r="FE68" s="128"/>
      <c r="FF68" s="128"/>
      <c r="FG68" s="128"/>
      <c r="FH68" s="128"/>
      <c r="FI68" s="128"/>
      <c r="FJ68" s="128"/>
      <c r="FK68" s="128"/>
      <c r="FL68" s="128"/>
      <c r="FM68" s="128"/>
      <c r="FN68" s="128"/>
      <c r="FO68" s="128"/>
      <c r="FP68" s="128"/>
      <c r="FQ68" s="128"/>
      <c r="FR68" s="128"/>
      <c r="FS68" s="128"/>
      <c r="FT68" s="128"/>
      <c r="FU68" s="128"/>
      <c r="FV68" s="128"/>
      <c r="FW68" s="128"/>
      <c r="FX68" s="128"/>
      <c r="FY68" s="128"/>
      <c r="FZ68" s="128"/>
      <c r="GA68" s="128"/>
      <c r="GB68" s="128"/>
      <c r="GC68" s="128"/>
      <c r="GD68" s="128"/>
      <c r="GE68" s="128"/>
      <c r="GF68" s="128"/>
      <c r="GG68" s="128"/>
      <c r="GH68" s="128"/>
      <c r="GI68" s="128"/>
      <c r="GJ68" s="128"/>
      <c r="GK68" s="128"/>
      <c r="GL68" s="128"/>
      <c r="GM68" s="128"/>
      <c r="GN68" s="128"/>
      <c r="GO68" s="128"/>
      <c r="GP68" s="128"/>
      <c r="GQ68" s="128"/>
      <c r="GR68" s="128"/>
      <c r="GS68" s="128"/>
      <c r="GT68" s="128"/>
      <c r="GU68" s="128"/>
      <c r="GV68" s="128"/>
      <c r="GW68" s="128"/>
      <c r="GX68" s="128"/>
      <c r="GY68" s="128"/>
      <c r="GZ68" s="128"/>
      <c r="HA68" s="128"/>
      <c r="HB68" s="128"/>
      <c r="HC68" s="128"/>
      <c r="HD68" s="128"/>
      <c r="HE68" s="128"/>
      <c r="HF68" s="128"/>
      <c r="HG68" s="128"/>
      <c r="HH68" s="128"/>
      <c r="HI68" s="128"/>
      <c r="HJ68" s="128"/>
      <c r="HK68" s="128"/>
      <c r="HL68" s="128"/>
      <c r="HM68" s="128"/>
      <c r="HN68" s="128"/>
      <c r="HO68" s="128"/>
      <c r="HP68" s="128"/>
      <c r="HQ68" s="128"/>
      <c r="HR68" s="128"/>
      <c r="HS68" s="128"/>
      <c r="HT68" s="128"/>
      <c r="HU68" s="128"/>
      <c r="HV68" s="128"/>
      <c r="HW68" s="128"/>
      <c r="HX68" s="128"/>
      <c r="HY68" s="128"/>
      <c r="HZ68" s="128"/>
      <c r="IA68" s="128"/>
    </row>
    <row r="69" s="45" customFormat="1" spans="1:235">
      <c r="A69" s="139" t="s">
        <v>107</v>
      </c>
      <c r="B69" s="141">
        <v>2000</v>
      </c>
      <c r="C69" s="141">
        <v>78.740157480315</v>
      </c>
      <c r="D69" s="141">
        <v>1495</v>
      </c>
      <c r="E69" s="141">
        <v>58.8582677165354</v>
      </c>
      <c r="F69" s="141">
        <v>110</v>
      </c>
      <c r="G69" s="141">
        <v>4.33070866141732</v>
      </c>
      <c r="H69" s="142" t="s">
        <v>38</v>
      </c>
      <c r="I69" s="148">
        <v>2000</v>
      </c>
      <c r="J69" s="141">
        <v>4000</v>
      </c>
      <c r="K69" s="148">
        <v>1850</v>
      </c>
      <c r="L69" s="141">
        <v>3700</v>
      </c>
      <c r="M69" s="141">
        <v>2973</v>
      </c>
      <c r="N69" s="141">
        <v>6554.2758</v>
      </c>
      <c r="O69" s="146">
        <v>-72</v>
      </c>
      <c r="P69" s="146"/>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128"/>
      <c r="CZ69" s="128"/>
      <c r="DA69" s="128"/>
      <c r="DB69" s="128"/>
      <c r="DC69" s="128"/>
      <c r="DD69" s="128"/>
      <c r="DE69" s="128"/>
      <c r="DF69" s="128"/>
      <c r="DG69" s="128"/>
      <c r="DH69" s="128"/>
      <c r="DI69" s="128"/>
      <c r="DJ69" s="128"/>
      <c r="DK69" s="128"/>
      <c r="DL69" s="128"/>
      <c r="DM69" s="128"/>
      <c r="DN69" s="128"/>
      <c r="DO69" s="128"/>
      <c r="DP69" s="128"/>
      <c r="DQ69" s="128"/>
      <c r="DR69" s="128"/>
      <c r="DS69" s="128"/>
      <c r="DT69" s="128"/>
      <c r="DU69" s="128"/>
      <c r="DV69" s="128"/>
      <c r="DW69" s="128"/>
      <c r="DX69" s="128"/>
      <c r="DY69" s="128"/>
      <c r="DZ69" s="128"/>
      <c r="EA69" s="128"/>
      <c r="EB69" s="128"/>
      <c r="EC69" s="128"/>
      <c r="ED69" s="128"/>
      <c r="EE69" s="128"/>
      <c r="EF69" s="128"/>
      <c r="EG69" s="128"/>
      <c r="EH69" s="128"/>
      <c r="EI69" s="128"/>
      <c r="EJ69" s="128"/>
      <c r="EK69" s="128"/>
      <c r="EL69" s="128"/>
      <c r="EM69" s="128"/>
      <c r="EN69" s="128"/>
      <c r="EO69" s="128"/>
      <c r="EP69" s="128"/>
      <c r="EQ69" s="128"/>
      <c r="ER69" s="128"/>
      <c r="ES69" s="128"/>
      <c r="ET69" s="128"/>
      <c r="EU69" s="128"/>
      <c r="EV69" s="128"/>
      <c r="EW69" s="128"/>
      <c r="EX69" s="128"/>
      <c r="EY69" s="128"/>
      <c r="EZ69" s="128"/>
      <c r="FA69" s="128"/>
      <c r="FB69" s="128"/>
      <c r="FC69" s="128"/>
      <c r="FD69" s="128"/>
      <c r="FE69" s="128"/>
      <c r="FF69" s="128"/>
      <c r="FG69" s="128"/>
      <c r="FH69" s="128"/>
      <c r="FI69" s="128"/>
      <c r="FJ69" s="128"/>
      <c r="FK69" s="128"/>
      <c r="FL69" s="128"/>
      <c r="FM69" s="128"/>
      <c r="FN69" s="128"/>
      <c r="FO69" s="128"/>
      <c r="FP69" s="128"/>
      <c r="FQ69" s="128"/>
      <c r="FR69" s="128"/>
      <c r="FS69" s="128"/>
      <c r="FT69" s="128"/>
      <c r="FU69" s="128"/>
      <c r="FV69" s="128"/>
      <c r="FW69" s="128"/>
      <c r="FX69" s="128"/>
      <c r="FY69" s="128"/>
      <c r="FZ69" s="128"/>
      <c r="GA69" s="128"/>
      <c r="GB69" s="128"/>
      <c r="GC69" s="128"/>
      <c r="GD69" s="128"/>
      <c r="GE69" s="128"/>
      <c r="GF69" s="128"/>
      <c r="GG69" s="128"/>
      <c r="GH69" s="128"/>
      <c r="GI69" s="128"/>
      <c r="GJ69" s="128"/>
      <c r="GK69" s="128"/>
      <c r="GL69" s="128"/>
      <c r="GM69" s="128"/>
      <c r="GN69" s="128"/>
      <c r="GO69" s="128"/>
      <c r="GP69" s="128"/>
      <c r="GQ69" s="128"/>
      <c r="GR69" s="128"/>
      <c r="GS69" s="128"/>
      <c r="GT69" s="128"/>
      <c r="GU69" s="128"/>
      <c r="GV69" s="128"/>
      <c r="GW69" s="128"/>
      <c r="GX69" s="128"/>
      <c r="GY69" s="128"/>
      <c r="GZ69" s="128"/>
      <c r="HA69" s="128"/>
      <c r="HB69" s="128"/>
      <c r="HC69" s="128"/>
      <c r="HD69" s="128"/>
      <c r="HE69" s="128"/>
      <c r="HF69" s="128"/>
      <c r="HG69" s="128"/>
      <c r="HH69" s="128"/>
      <c r="HI69" s="128"/>
      <c r="HJ69" s="128"/>
      <c r="HK69" s="128"/>
      <c r="HL69" s="128"/>
      <c r="HM69" s="128"/>
      <c r="HN69" s="128"/>
      <c r="HO69" s="128"/>
      <c r="HP69" s="128"/>
      <c r="HQ69" s="128"/>
      <c r="HR69" s="128"/>
      <c r="HS69" s="128"/>
      <c r="HT69" s="128"/>
      <c r="HU69" s="128"/>
      <c r="HV69" s="128"/>
      <c r="HW69" s="128"/>
      <c r="HX69" s="128"/>
      <c r="HY69" s="128"/>
      <c r="HZ69" s="128"/>
      <c r="IA69" s="128"/>
    </row>
    <row r="70" s="45" customFormat="1" spans="1:235">
      <c r="A70" s="139"/>
      <c r="B70" s="141">
        <v>2300</v>
      </c>
      <c r="C70" s="141">
        <v>90.5511811023622</v>
      </c>
      <c r="D70" s="141">
        <v>1645</v>
      </c>
      <c r="E70" s="141">
        <v>64.7637795275591</v>
      </c>
      <c r="F70" s="141">
        <v>110</v>
      </c>
      <c r="G70" s="141">
        <v>4.33070866141732</v>
      </c>
      <c r="H70" s="142" t="s">
        <v>38</v>
      </c>
      <c r="I70" s="148">
        <v>2000</v>
      </c>
      <c r="J70" s="141">
        <v>4000</v>
      </c>
      <c r="K70" s="148">
        <v>1850</v>
      </c>
      <c r="L70" s="141">
        <v>3700</v>
      </c>
      <c r="M70" s="141">
        <v>2995</v>
      </c>
      <c r="N70" s="141">
        <v>6602.777</v>
      </c>
      <c r="O70" s="146">
        <v>-50</v>
      </c>
      <c r="P70" s="146"/>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8"/>
      <c r="FX70" s="128"/>
      <c r="FY70" s="128"/>
      <c r="FZ70" s="128"/>
      <c r="GA70" s="128"/>
      <c r="GB70" s="128"/>
      <c r="GC70" s="128"/>
      <c r="GD70" s="128"/>
      <c r="GE70" s="128"/>
      <c r="GF70" s="128"/>
      <c r="GG70" s="128"/>
      <c r="GH70" s="128"/>
      <c r="GI70" s="128"/>
      <c r="GJ70" s="128"/>
      <c r="GK70" s="128"/>
      <c r="GL70" s="128"/>
      <c r="GM70" s="128"/>
      <c r="GN70" s="128"/>
      <c r="GO70" s="128"/>
      <c r="GP70" s="128"/>
      <c r="GQ70" s="128"/>
      <c r="GR70" s="128"/>
      <c r="GS70" s="128"/>
      <c r="GT70" s="128"/>
      <c r="GU70" s="128"/>
      <c r="GV70" s="128"/>
      <c r="GW70" s="128"/>
      <c r="GX70" s="128"/>
      <c r="GY70" s="128"/>
      <c r="GZ70" s="128"/>
      <c r="HA70" s="128"/>
      <c r="HB70" s="128"/>
      <c r="HC70" s="128"/>
      <c r="HD70" s="128"/>
      <c r="HE70" s="128"/>
      <c r="HF70" s="128"/>
      <c r="HG70" s="128"/>
      <c r="HH70" s="128"/>
      <c r="HI70" s="128"/>
      <c r="HJ70" s="128"/>
      <c r="HK70" s="128"/>
      <c r="HL70" s="128"/>
      <c r="HM70" s="128"/>
      <c r="HN70" s="128"/>
      <c r="HO70" s="128"/>
      <c r="HP70" s="128"/>
      <c r="HQ70" s="128"/>
      <c r="HR70" s="128"/>
      <c r="HS70" s="128"/>
      <c r="HT70" s="128"/>
      <c r="HU70" s="128"/>
      <c r="HV70" s="128"/>
      <c r="HW70" s="128"/>
      <c r="HX70" s="128"/>
      <c r="HY70" s="128"/>
      <c r="HZ70" s="128"/>
      <c r="IA70" s="128"/>
    </row>
    <row r="71" s="45" customFormat="1" spans="1:235">
      <c r="A71" s="139"/>
      <c r="B71" s="141">
        <v>2500</v>
      </c>
      <c r="C71" s="141">
        <v>98.4251968503937</v>
      </c>
      <c r="D71" s="141">
        <v>1745</v>
      </c>
      <c r="E71" s="141">
        <v>68.7007874015748</v>
      </c>
      <c r="F71" s="141">
        <v>110</v>
      </c>
      <c r="G71" s="141">
        <v>4.33070866141732</v>
      </c>
      <c r="H71" s="142" t="s">
        <v>38</v>
      </c>
      <c r="I71" s="148">
        <v>2000</v>
      </c>
      <c r="J71" s="141">
        <v>4000</v>
      </c>
      <c r="K71" s="148">
        <v>1850</v>
      </c>
      <c r="L71" s="141">
        <v>3700</v>
      </c>
      <c r="M71" s="141">
        <v>3009</v>
      </c>
      <c r="N71" s="141">
        <v>6633.6414</v>
      </c>
      <c r="O71" s="146">
        <v>-36</v>
      </c>
      <c r="P71" s="146"/>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c r="CP71" s="128"/>
      <c r="CQ71" s="128"/>
      <c r="CR71" s="128"/>
      <c r="CS71" s="128"/>
      <c r="CT71" s="128"/>
      <c r="CU71" s="128"/>
      <c r="CV71" s="128"/>
      <c r="CW71" s="128"/>
      <c r="CX71" s="128"/>
      <c r="CY71" s="128"/>
      <c r="CZ71" s="128"/>
      <c r="DA71" s="128"/>
      <c r="DB71" s="128"/>
      <c r="DC71" s="128"/>
      <c r="DD71" s="128"/>
      <c r="DE71" s="128"/>
      <c r="DF71" s="128"/>
      <c r="DG71" s="128"/>
      <c r="DH71" s="128"/>
      <c r="DI71" s="128"/>
      <c r="DJ71" s="128"/>
      <c r="DK71" s="128"/>
      <c r="DL71" s="128"/>
      <c r="DM71" s="128"/>
      <c r="DN71" s="128"/>
      <c r="DO71" s="128"/>
      <c r="DP71" s="128"/>
      <c r="DQ71" s="128"/>
      <c r="DR71" s="128"/>
      <c r="DS71" s="128"/>
      <c r="DT71" s="128"/>
      <c r="DU71" s="128"/>
      <c r="DV71" s="128"/>
      <c r="DW71" s="128"/>
      <c r="DX71" s="128"/>
      <c r="DY71" s="128"/>
      <c r="DZ71" s="128"/>
      <c r="EA71" s="128"/>
      <c r="EB71" s="128"/>
      <c r="EC71" s="128"/>
      <c r="ED71" s="128"/>
      <c r="EE71" s="128"/>
      <c r="EF71" s="128"/>
      <c r="EG71" s="128"/>
      <c r="EH71" s="128"/>
      <c r="EI71" s="128"/>
      <c r="EJ71" s="128"/>
      <c r="EK71" s="128"/>
      <c r="EL71" s="128"/>
      <c r="EM71" s="128"/>
      <c r="EN71" s="128"/>
      <c r="EO71" s="128"/>
      <c r="EP71" s="128"/>
      <c r="EQ71" s="128"/>
      <c r="ER71" s="128"/>
      <c r="ES71" s="128"/>
      <c r="ET71" s="128"/>
      <c r="EU71" s="128"/>
      <c r="EV71" s="128"/>
      <c r="EW71" s="128"/>
      <c r="EX71" s="128"/>
      <c r="EY71" s="128"/>
      <c r="EZ71" s="128"/>
      <c r="FA71" s="128"/>
      <c r="FB71" s="128"/>
      <c r="FC71" s="128"/>
      <c r="FD71" s="128"/>
      <c r="FE71" s="128"/>
      <c r="FF71" s="128"/>
      <c r="FG71" s="128"/>
      <c r="FH71" s="128"/>
      <c r="FI71" s="128"/>
      <c r="FJ71" s="128"/>
      <c r="FK71" s="128"/>
      <c r="FL71" s="128"/>
      <c r="FM71" s="128"/>
      <c r="FN71" s="128"/>
      <c r="FO71" s="128"/>
      <c r="FP71" s="128"/>
      <c r="FQ71" s="128"/>
      <c r="FR71" s="128"/>
      <c r="FS71" s="128"/>
      <c r="FT71" s="128"/>
      <c r="FU71" s="128"/>
      <c r="FV71" s="128"/>
      <c r="FW71" s="128"/>
      <c r="FX71" s="128"/>
      <c r="FY71" s="128"/>
      <c r="FZ71" s="128"/>
      <c r="GA71" s="128"/>
      <c r="GB71" s="128"/>
      <c r="GC71" s="128"/>
      <c r="GD71" s="128"/>
      <c r="GE71" s="128"/>
      <c r="GF71" s="128"/>
      <c r="GG71" s="128"/>
      <c r="GH71" s="128"/>
      <c r="GI71" s="128"/>
      <c r="GJ71" s="128"/>
      <c r="GK71" s="128"/>
      <c r="GL71" s="128"/>
      <c r="GM71" s="128"/>
      <c r="GN71" s="128"/>
      <c r="GO71" s="128"/>
      <c r="GP71" s="128"/>
      <c r="GQ71" s="128"/>
      <c r="GR71" s="128"/>
      <c r="GS71" s="128"/>
      <c r="GT71" s="128"/>
      <c r="GU71" s="128"/>
      <c r="GV71" s="128"/>
      <c r="GW71" s="128"/>
      <c r="GX71" s="128"/>
      <c r="GY71" s="128"/>
      <c r="GZ71" s="128"/>
      <c r="HA71" s="128"/>
      <c r="HB71" s="128"/>
      <c r="HC71" s="128"/>
      <c r="HD71" s="128"/>
      <c r="HE71" s="128"/>
      <c r="HF71" s="128"/>
      <c r="HG71" s="128"/>
      <c r="HH71" s="128"/>
      <c r="HI71" s="128"/>
      <c r="HJ71" s="128"/>
      <c r="HK71" s="128"/>
      <c r="HL71" s="128"/>
      <c r="HM71" s="128"/>
      <c r="HN71" s="128"/>
      <c r="HO71" s="128"/>
      <c r="HP71" s="128"/>
      <c r="HQ71" s="128"/>
      <c r="HR71" s="128"/>
      <c r="HS71" s="128"/>
      <c r="HT71" s="128"/>
      <c r="HU71" s="128"/>
      <c r="HV71" s="128"/>
      <c r="HW71" s="128"/>
      <c r="HX71" s="128"/>
      <c r="HY71" s="128"/>
      <c r="HZ71" s="128"/>
      <c r="IA71" s="128"/>
    </row>
    <row r="72" s="45" customFormat="1" spans="1:235">
      <c r="A72" s="139"/>
      <c r="B72" s="141">
        <v>2700</v>
      </c>
      <c r="C72" s="141">
        <v>106.299212598425</v>
      </c>
      <c r="D72" s="141">
        <v>1845</v>
      </c>
      <c r="E72" s="141">
        <v>72.6377952755905</v>
      </c>
      <c r="F72" s="141">
        <v>110</v>
      </c>
      <c r="G72" s="141">
        <v>4.33070866141732</v>
      </c>
      <c r="H72" s="142" t="s">
        <v>38</v>
      </c>
      <c r="I72" s="148">
        <v>2000</v>
      </c>
      <c r="J72" s="141">
        <v>4000</v>
      </c>
      <c r="K72" s="148">
        <v>1850</v>
      </c>
      <c r="L72" s="141">
        <v>3700</v>
      </c>
      <c r="M72" s="141">
        <v>3024</v>
      </c>
      <c r="N72" s="141">
        <v>6666.7104</v>
      </c>
      <c r="O72" s="146">
        <v>-21</v>
      </c>
      <c r="P72" s="146"/>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c r="DF72" s="128"/>
      <c r="DG72" s="128"/>
      <c r="DH72" s="128"/>
      <c r="DI72" s="128"/>
      <c r="DJ72" s="128"/>
      <c r="DK72" s="128"/>
      <c r="DL72" s="128"/>
      <c r="DM72" s="128"/>
      <c r="DN72" s="128"/>
      <c r="DO72" s="128"/>
      <c r="DP72" s="128"/>
      <c r="DQ72" s="128"/>
      <c r="DR72" s="128"/>
      <c r="DS72" s="128"/>
      <c r="DT72" s="128"/>
      <c r="DU72" s="128"/>
      <c r="DV72" s="128"/>
      <c r="DW72" s="128"/>
      <c r="DX72" s="128"/>
      <c r="DY72" s="128"/>
      <c r="DZ72" s="128"/>
      <c r="EA72" s="128"/>
      <c r="EB72" s="128"/>
      <c r="EC72" s="128"/>
      <c r="ED72" s="128"/>
      <c r="EE72" s="128"/>
      <c r="EF72" s="128"/>
      <c r="EG72" s="128"/>
      <c r="EH72" s="128"/>
      <c r="EI72" s="128"/>
      <c r="EJ72" s="128"/>
      <c r="EK72" s="128"/>
      <c r="EL72" s="128"/>
      <c r="EM72" s="128"/>
      <c r="EN72" s="128"/>
      <c r="EO72" s="128"/>
      <c r="EP72" s="128"/>
      <c r="EQ72" s="128"/>
      <c r="ER72" s="128"/>
      <c r="ES72" s="128"/>
      <c r="ET72" s="128"/>
      <c r="EU72" s="128"/>
      <c r="EV72" s="128"/>
      <c r="EW72" s="128"/>
      <c r="EX72" s="128"/>
      <c r="EY72" s="128"/>
      <c r="EZ72" s="128"/>
      <c r="FA72" s="128"/>
      <c r="FB72" s="128"/>
      <c r="FC72" s="128"/>
      <c r="FD72" s="128"/>
      <c r="FE72" s="128"/>
      <c r="FF72" s="128"/>
      <c r="FG72" s="128"/>
      <c r="FH72" s="128"/>
      <c r="FI72" s="128"/>
      <c r="FJ72" s="128"/>
      <c r="FK72" s="128"/>
      <c r="FL72" s="128"/>
      <c r="FM72" s="128"/>
      <c r="FN72" s="128"/>
      <c r="FO72" s="128"/>
      <c r="FP72" s="128"/>
      <c r="FQ72" s="128"/>
      <c r="FR72" s="128"/>
      <c r="FS72" s="128"/>
      <c r="FT72" s="128"/>
      <c r="FU72" s="128"/>
      <c r="FV72" s="128"/>
      <c r="FW72" s="128"/>
      <c r="FX72" s="128"/>
      <c r="FY72" s="128"/>
      <c r="FZ72" s="128"/>
      <c r="GA72" s="128"/>
      <c r="GB72" s="128"/>
      <c r="GC72" s="128"/>
      <c r="GD72" s="128"/>
      <c r="GE72" s="128"/>
      <c r="GF72" s="128"/>
      <c r="GG72" s="128"/>
      <c r="GH72" s="128"/>
      <c r="GI72" s="128"/>
      <c r="GJ72" s="128"/>
      <c r="GK72" s="128"/>
      <c r="GL72" s="128"/>
      <c r="GM72" s="128"/>
      <c r="GN72" s="128"/>
      <c r="GO72" s="128"/>
      <c r="GP72" s="128"/>
      <c r="GQ72" s="128"/>
      <c r="GR72" s="128"/>
      <c r="GS72" s="128"/>
      <c r="GT72" s="128"/>
      <c r="GU72" s="128"/>
      <c r="GV72" s="128"/>
      <c r="GW72" s="128"/>
      <c r="GX72" s="128"/>
      <c r="GY72" s="128"/>
      <c r="GZ72" s="128"/>
      <c r="HA72" s="128"/>
      <c r="HB72" s="128"/>
      <c r="HC72" s="128"/>
      <c r="HD72" s="128"/>
      <c r="HE72" s="128"/>
      <c r="HF72" s="128"/>
      <c r="HG72" s="128"/>
      <c r="HH72" s="128"/>
      <c r="HI72" s="128"/>
      <c r="HJ72" s="128"/>
      <c r="HK72" s="128"/>
      <c r="HL72" s="128"/>
      <c r="HM72" s="128"/>
      <c r="HN72" s="128"/>
      <c r="HO72" s="128"/>
      <c r="HP72" s="128"/>
      <c r="HQ72" s="128"/>
      <c r="HR72" s="128"/>
      <c r="HS72" s="128"/>
      <c r="HT72" s="128"/>
      <c r="HU72" s="128"/>
      <c r="HV72" s="128"/>
      <c r="HW72" s="128"/>
      <c r="HX72" s="128"/>
      <c r="HY72" s="128"/>
      <c r="HZ72" s="128"/>
      <c r="IA72" s="128"/>
    </row>
    <row r="73" s="45" customFormat="1" spans="1:235">
      <c r="A73" s="139"/>
      <c r="B73" s="141">
        <v>3000</v>
      </c>
      <c r="C73" s="141">
        <v>118.110236220472</v>
      </c>
      <c r="D73" s="141">
        <v>1995</v>
      </c>
      <c r="E73" s="141">
        <v>78.5433070866142</v>
      </c>
      <c r="F73" s="141">
        <v>110</v>
      </c>
      <c r="G73" s="141">
        <v>4.33070866141732</v>
      </c>
      <c r="H73" s="142" t="s">
        <v>38</v>
      </c>
      <c r="I73" s="148">
        <v>2000</v>
      </c>
      <c r="J73" s="141">
        <v>4000</v>
      </c>
      <c r="K73" s="148">
        <v>1850</v>
      </c>
      <c r="L73" s="141">
        <v>3700</v>
      </c>
      <c r="M73" s="141">
        <v>3045</v>
      </c>
      <c r="N73" s="141">
        <v>6713.007</v>
      </c>
      <c r="O73" s="146">
        <v>0</v>
      </c>
      <c r="P73" s="146"/>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c r="DC73" s="128"/>
      <c r="DD73" s="128"/>
      <c r="DE73" s="128"/>
      <c r="DF73" s="128"/>
      <c r="DG73" s="128"/>
      <c r="DH73" s="128"/>
      <c r="DI73" s="128"/>
      <c r="DJ73" s="128"/>
      <c r="DK73" s="128"/>
      <c r="DL73" s="128"/>
      <c r="DM73" s="128"/>
      <c r="DN73" s="128"/>
      <c r="DO73" s="128"/>
      <c r="DP73" s="128"/>
      <c r="DQ73" s="128"/>
      <c r="DR73" s="128"/>
      <c r="DS73" s="128"/>
      <c r="DT73" s="128"/>
      <c r="DU73" s="128"/>
      <c r="DV73" s="128"/>
      <c r="DW73" s="128"/>
      <c r="DX73" s="128"/>
      <c r="DY73" s="128"/>
      <c r="DZ73" s="128"/>
      <c r="EA73" s="128"/>
      <c r="EB73" s="128"/>
      <c r="EC73" s="128"/>
      <c r="ED73" s="128"/>
      <c r="EE73" s="128"/>
      <c r="EF73" s="128"/>
      <c r="EG73" s="128"/>
      <c r="EH73" s="128"/>
      <c r="EI73" s="128"/>
      <c r="EJ73" s="128"/>
      <c r="EK73" s="128"/>
      <c r="EL73" s="128"/>
      <c r="EM73" s="128"/>
      <c r="EN73" s="128"/>
      <c r="EO73" s="128"/>
      <c r="EP73" s="128"/>
      <c r="EQ73" s="128"/>
      <c r="ER73" s="128"/>
      <c r="ES73" s="128"/>
      <c r="ET73" s="128"/>
      <c r="EU73" s="128"/>
      <c r="EV73" s="128"/>
      <c r="EW73" s="128"/>
      <c r="EX73" s="128"/>
      <c r="EY73" s="128"/>
      <c r="EZ73" s="128"/>
      <c r="FA73" s="128"/>
      <c r="FB73" s="128"/>
      <c r="FC73" s="128"/>
      <c r="FD73" s="128"/>
      <c r="FE73" s="128"/>
      <c r="FF73" s="128"/>
      <c r="FG73" s="128"/>
      <c r="FH73" s="128"/>
      <c r="FI73" s="128"/>
      <c r="FJ73" s="128"/>
      <c r="FK73" s="128"/>
      <c r="FL73" s="128"/>
      <c r="FM73" s="128"/>
      <c r="FN73" s="128"/>
      <c r="FO73" s="128"/>
      <c r="FP73" s="128"/>
      <c r="FQ73" s="128"/>
      <c r="FR73" s="128"/>
      <c r="FS73" s="128"/>
      <c r="FT73" s="128"/>
      <c r="FU73" s="128"/>
      <c r="FV73" s="128"/>
      <c r="FW73" s="128"/>
      <c r="FX73" s="128"/>
      <c r="FY73" s="128"/>
      <c r="FZ73" s="128"/>
      <c r="GA73" s="128"/>
      <c r="GB73" s="128"/>
      <c r="GC73" s="128"/>
      <c r="GD73" s="128"/>
      <c r="GE73" s="128"/>
      <c r="GF73" s="128"/>
      <c r="GG73" s="128"/>
      <c r="GH73" s="128"/>
      <c r="GI73" s="128"/>
      <c r="GJ73" s="128"/>
      <c r="GK73" s="128"/>
      <c r="GL73" s="128"/>
      <c r="GM73" s="128"/>
      <c r="GN73" s="128"/>
      <c r="GO73" s="128"/>
      <c r="GP73" s="128"/>
      <c r="GQ73" s="128"/>
      <c r="GR73" s="128"/>
      <c r="GS73" s="128"/>
      <c r="GT73" s="128"/>
      <c r="GU73" s="128"/>
      <c r="GV73" s="128"/>
      <c r="GW73" s="128"/>
      <c r="GX73" s="128"/>
      <c r="GY73" s="128"/>
      <c r="GZ73" s="128"/>
      <c r="HA73" s="128"/>
      <c r="HB73" s="128"/>
      <c r="HC73" s="128"/>
      <c r="HD73" s="128"/>
      <c r="HE73" s="128"/>
      <c r="HF73" s="128"/>
      <c r="HG73" s="128"/>
      <c r="HH73" s="128"/>
      <c r="HI73" s="128"/>
      <c r="HJ73" s="128"/>
      <c r="HK73" s="128"/>
      <c r="HL73" s="128"/>
      <c r="HM73" s="128"/>
      <c r="HN73" s="128"/>
      <c r="HO73" s="128"/>
      <c r="HP73" s="128"/>
      <c r="HQ73" s="128"/>
      <c r="HR73" s="128"/>
      <c r="HS73" s="128"/>
      <c r="HT73" s="128"/>
      <c r="HU73" s="128"/>
      <c r="HV73" s="128"/>
      <c r="HW73" s="128"/>
      <c r="HX73" s="128"/>
      <c r="HY73" s="128"/>
      <c r="HZ73" s="128"/>
      <c r="IA73" s="128"/>
    </row>
    <row r="74" s="45" customFormat="1" spans="1:235">
      <c r="A74" s="139"/>
      <c r="B74" s="141">
        <v>3300</v>
      </c>
      <c r="C74" s="141">
        <v>129.92125984252</v>
      </c>
      <c r="D74" s="141">
        <v>2145</v>
      </c>
      <c r="E74" s="141">
        <v>84.4488188976378</v>
      </c>
      <c r="F74" s="141">
        <v>110</v>
      </c>
      <c r="G74" s="141">
        <v>4.33070866141732</v>
      </c>
      <c r="H74" s="142" t="s">
        <v>38</v>
      </c>
      <c r="I74" s="148">
        <v>2000</v>
      </c>
      <c r="J74" s="141">
        <v>4000</v>
      </c>
      <c r="K74" s="148">
        <v>1850</v>
      </c>
      <c r="L74" s="141">
        <v>3700</v>
      </c>
      <c r="M74" s="141">
        <v>3067</v>
      </c>
      <c r="N74" s="141">
        <v>6761.5082</v>
      </c>
      <c r="O74" s="146">
        <v>22</v>
      </c>
      <c r="P74" s="146"/>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8"/>
      <c r="CL74" s="128"/>
      <c r="CM74" s="128"/>
      <c r="CN74" s="128"/>
      <c r="CO74" s="128"/>
      <c r="CP74" s="128"/>
      <c r="CQ74" s="128"/>
      <c r="CR74" s="128"/>
      <c r="CS74" s="128"/>
      <c r="CT74" s="128"/>
      <c r="CU74" s="128"/>
      <c r="CV74" s="128"/>
      <c r="CW74" s="128"/>
      <c r="CX74" s="128"/>
      <c r="CY74" s="128"/>
      <c r="CZ74" s="128"/>
      <c r="DA74" s="128"/>
      <c r="DB74" s="128"/>
      <c r="DC74" s="128"/>
      <c r="DD74" s="128"/>
      <c r="DE74" s="128"/>
      <c r="DF74" s="128"/>
      <c r="DG74" s="128"/>
      <c r="DH74" s="128"/>
      <c r="DI74" s="128"/>
      <c r="DJ74" s="128"/>
      <c r="DK74" s="128"/>
      <c r="DL74" s="128"/>
      <c r="DM74" s="128"/>
      <c r="DN74" s="128"/>
      <c r="DO74" s="128"/>
      <c r="DP74" s="128"/>
      <c r="DQ74" s="128"/>
      <c r="DR74" s="128"/>
      <c r="DS74" s="128"/>
      <c r="DT74" s="128"/>
      <c r="DU74" s="128"/>
      <c r="DV74" s="128"/>
      <c r="DW74" s="128"/>
      <c r="DX74" s="128"/>
      <c r="DY74" s="128"/>
      <c r="DZ74" s="128"/>
      <c r="EA74" s="128"/>
      <c r="EB74" s="128"/>
      <c r="EC74" s="128"/>
      <c r="ED74" s="128"/>
      <c r="EE74" s="128"/>
      <c r="EF74" s="128"/>
      <c r="EG74" s="128"/>
      <c r="EH74" s="128"/>
      <c r="EI74" s="128"/>
      <c r="EJ74" s="128"/>
      <c r="EK74" s="128"/>
      <c r="EL74" s="128"/>
      <c r="EM74" s="128"/>
      <c r="EN74" s="128"/>
      <c r="EO74" s="128"/>
      <c r="EP74" s="128"/>
      <c r="EQ74" s="128"/>
      <c r="ER74" s="128"/>
      <c r="ES74" s="128"/>
      <c r="ET74" s="128"/>
      <c r="EU74" s="128"/>
      <c r="EV74" s="128"/>
      <c r="EW74" s="128"/>
      <c r="EX74" s="128"/>
      <c r="EY74" s="128"/>
      <c r="EZ74" s="128"/>
      <c r="FA74" s="128"/>
      <c r="FB74" s="128"/>
      <c r="FC74" s="128"/>
      <c r="FD74" s="128"/>
      <c r="FE74" s="128"/>
      <c r="FF74" s="128"/>
      <c r="FG74" s="128"/>
      <c r="FH74" s="128"/>
      <c r="FI74" s="128"/>
      <c r="FJ74" s="128"/>
      <c r="FK74" s="128"/>
      <c r="FL74" s="128"/>
      <c r="FM74" s="128"/>
      <c r="FN74" s="128"/>
      <c r="FO74" s="128"/>
      <c r="FP74" s="128"/>
      <c r="FQ74" s="128"/>
      <c r="FR74" s="128"/>
      <c r="FS74" s="128"/>
      <c r="FT74" s="128"/>
      <c r="FU74" s="128"/>
      <c r="FV74" s="128"/>
      <c r="FW74" s="128"/>
      <c r="FX74" s="128"/>
      <c r="FY74" s="128"/>
      <c r="FZ74" s="128"/>
      <c r="GA74" s="128"/>
      <c r="GB74" s="128"/>
      <c r="GC74" s="128"/>
      <c r="GD74" s="128"/>
      <c r="GE74" s="128"/>
      <c r="GF74" s="128"/>
      <c r="GG74" s="128"/>
      <c r="GH74" s="128"/>
      <c r="GI74" s="128"/>
      <c r="GJ74" s="128"/>
      <c r="GK74" s="128"/>
      <c r="GL74" s="128"/>
      <c r="GM74" s="128"/>
      <c r="GN74" s="128"/>
      <c r="GO74" s="128"/>
      <c r="GP74" s="128"/>
      <c r="GQ74" s="128"/>
      <c r="GR74" s="128"/>
      <c r="GS74" s="128"/>
      <c r="GT74" s="128"/>
      <c r="GU74" s="128"/>
      <c r="GV74" s="128"/>
      <c r="GW74" s="128"/>
      <c r="GX74" s="128"/>
      <c r="GY74" s="128"/>
      <c r="GZ74" s="128"/>
      <c r="HA74" s="128"/>
      <c r="HB74" s="128"/>
      <c r="HC74" s="128"/>
      <c r="HD74" s="128"/>
      <c r="HE74" s="128"/>
      <c r="HF74" s="128"/>
      <c r="HG74" s="128"/>
      <c r="HH74" s="128"/>
      <c r="HI74" s="128"/>
      <c r="HJ74" s="128"/>
      <c r="HK74" s="128"/>
      <c r="HL74" s="128"/>
      <c r="HM74" s="128"/>
      <c r="HN74" s="128"/>
      <c r="HO74" s="128"/>
      <c r="HP74" s="128"/>
      <c r="HQ74" s="128"/>
      <c r="HR74" s="128"/>
      <c r="HS74" s="128"/>
      <c r="HT74" s="128"/>
      <c r="HU74" s="128"/>
      <c r="HV74" s="128"/>
      <c r="HW74" s="128"/>
      <c r="HX74" s="128"/>
      <c r="HY74" s="128"/>
      <c r="HZ74" s="128"/>
      <c r="IA74" s="128"/>
    </row>
    <row r="75" s="45" customFormat="1" spans="1:235">
      <c r="A75" s="139"/>
      <c r="B75" s="141">
        <v>3500</v>
      </c>
      <c r="C75" s="141">
        <v>137.795275590551</v>
      </c>
      <c r="D75" s="141">
        <v>2245</v>
      </c>
      <c r="E75" s="141">
        <v>88.3858267716536</v>
      </c>
      <c r="F75" s="141">
        <v>110</v>
      </c>
      <c r="G75" s="141">
        <v>4.33070866141732</v>
      </c>
      <c r="H75" s="142" t="s">
        <v>38</v>
      </c>
      <c r="I75" s="148">
        <v>2000</v>
      </c>
      <c r="J75" s="141">
        <v>4000</v>
      </c>
      <c r="K75" s="148">
        <v>1850</v>
      </c>
      <c r="L75" s="141">
        <v>3700</v>
      </c>
      <c r="M75" s="141">
        <v>3082</v>
      </c>
      <c r="N75" s="141">
        <v>6794.5772</v>
      </c>
      <c r="O75" s="146">
        <v>37</v>
      </c>
      <c r="P75" s="146"/>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128"/>
      <c r="CZ75" s="128"/>
      <c r="DA75" s="128"/>
      <c r="DB75" s="128"/>
      <c r="DC75" s="128"/>
      <c r="DD75" s="128"/>
      <c r="DE75" s="128"/>
      <c r="DF75" s="128"/>
      <c r="DG75" s="128"/>
      <c r="DH75" s="128"/>
      <c r="DI75" s="128"/>
      <c r="DJ75" s="128"/>
      <c r="DK75" s="128"/>
      <c r="DL75" s="128"/>
      <c r="DM75" s="128"/>
      <c r="DN75" s="128"/>
      <c r="DO75" s="128"/>
      <c r="DP75" s="128"/>
      <c r="DQ75" s="128"/>
      <c r="DR75" s="128"/>
      <c r="DS75" s="128"/>
      <c r="DT75" s="128"/>
      <c r="DU75" s="128"/>
      <c r="DV75" s="128"/>
      <c r="DW75" s="128"/>
      <c r="DX75" s="128"/>
      <c r="DY75" s="128"/>
      <c r="DZ75" s="128"/>
      <c r="EA75" s="128"/>
      <c r="EB75" s="128"/>
      <c r="EC75" s="128"/>
      <c r="ED75" s="128"/>
      <c r="EE75" s="128"/>
      <c r="EF75" s="128"/>
      <c r="EG75" s="128"/>
      <c r="EH75" s="128"/>
      <c r="EI75" s="128"/>
      <c r="EJ75" s="128"/>
      <c r="EK75" s="128"/>
      <c r="EL75" s="128"/>
      <c r="EM75" s="128"/>
      <c r="EN75" s="128"/>
      <c r="EO75" s="128"/>
      <c r="EP75" s="128"/>
      <c r="EQ75" s="128"/>
      <c r="ER75" s="128"/>
      <c r="ES75" s="128"/>
      <c r="ET75" s="128"/>
      <c r="EU75" s="128"/>
      <c r="EV75" s="128"/>
      <c r="EW75" s="128"/>
      <c r="EX75" s="128"/>
      <c r="EY75" s="128"/>
      <c r="EZ75" s="128"/>
      <c r="FA75" s="128"/>
      <c r="FB75" s="128"/>
      <c r="FC75" s="128"/>
      <c r="FD75" s="128"/>
      <c r="FE75" s="128"/>
      <c r="FF75" s="128"/>
      <c r="FG75" s="128"/>
      <c r="FH75" s="128"/>
      <c r="FI75" s="128"/>
      <c r="FJ75" s="128"/>
      <c r="FK75" s="128"/>
      <c r="FL75" s="128"/>
      <c r="FM75" s="128"/>
      <c r="FN75" s="128"/>
      <c r="FO75" s="128"/>
      <c r="FP75" s="128"/>
      <c r="FQ75" s="128"/>
      <c r="FR75" s="128"/>
      <c r="FS75" s="128"/>
      <c r="FT75" s="128"/>
      <c r="FU75" s="128"/>
      <c r="FV75" s="128"/>
      <c r="FW75" s="128"/>
      <c r="FX75" s="128"/>
      <c r="FY75" s="128"/>
      <c r="FZ75" s="128"/>
      <c r="GA75" s="128"/>
      <c r="GB75" s="128"/>
      <c r="GC75" s="128"/>
      <c r="GD75" s="128"/>
      <c r="GE75" s="128"/>
      <c r="GF75" s="128"/>
      <c r="GG75" s="128"/>
      <c r="GH75" s="128"/>
      <c r="GI75" s="128"/>
      <c r="GJ75" s="128"/>
      <c r="GK75" s="128"/>
      <c r="GL75" s="128"/>
      <c r="GM75" s="128"/>
      <c r="GN75" s="128"/>
      <c r="GO75" s="128"/>
      <c r="GP75" s="128"/>
      <c r="GQ75" s="128"/>
      <c r="GR75" s="128"/>
      <c r="GS75" s="128"/>
      <c r="GT75" s="128"/>
      <c r="GU75" s="128"/>
      <c r="GV75" s="128"/>
      <c r="GW75" s="128"/>
      <c r="GX75" s="128"/>
      <c r="GY75" s="128"/>
      <c r="GZ75" s="128"/>
      <c r="HA75" s="128"/>
      <c r="HB75" s="128"/>
      <c r="HC75" s="128"/>
      <c r="HD75" s="128"/>
      <c r="HE75" s="128"/>
      <c r="HF75" s="128"/>
      <c r="HG75" s="128"/>
      <c r="HH75" s="128"/>
      <c r="HI75" s="128"/>
      <c r="HJ75" s="128"/>
      <c r="HK75" s="128"/>
      <c r="HL75" s="128"/>
      <c r="HM75" s="128"/>
      <c r="HN75" s="128"/>
      <c r="HO75" s="128"/>
      <c r="HP75" s="128"/>
      <c r="HQ75" s="128"/>
      <c r="HR75" s="128"/>
      <c r="HS75" s="128"/>
      <c r="HT75" s="128"/>
      <c r="HU75" s="128"/>
      <c r="HV75" s="128"/>
      <c r="HW75" s="128"/>
      <c r="HX75" s="128"/>
      <c r="HY75" s="128"/>
      <c r="HZ75" s="128"/>
      <c r="IA75" s="128"/>
    </row>
    <row r="76" s="45" customFormat="1" spans="1:235">
      <c r="A76" s="139"/>
      <c r="B76" s="141">
        <v>4000</v>
      </c>
      <c r="C76" s="141">
        <v>157.48031496063</v>
      </c>
      <c r="D76" s="141">
        <v>2545</v>
      </c>
      <c r="E76" s="141">
        <v>100.196850393701</v>
      </c>
      <c r="F76" s="141">
        <v>110</v>
      </c>
      <c r="G76" s="141">
        <v>4.33070866141732</v>
      </c>
      <c r="H76" s="142" t="s">
        <v>38</v>
      </c>
      <c r="I76" s="148">
        <v>1930</v>
      </c>
      <c r="J76" s="141">
        <v>3860</v>
      </c>
      <c r="K76" s="148">
        <v>1780</v>
      </c>
      <c r="L76" s="141">
        <v>3560</v>
      </c>
      <c r="M76" s="141">
        <v>3147</v>
      </c>
      <c r="N76" s="141">
        <v>6937.8762</v>
      </c>
      <c r="O76" s="146">
        <v>102</v>
      </c>
      <c r="P76" s="146"/>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8"/>
      <c r="FX76" s="128"/>
      <c r="FY76" s="128"/>
      <c r="FZ76" s="128"/>
      <c r="GA76" s="128"/>
      <c r="GB76" s="128"/>
      <c r="GC76" s="128"/>
      <c r="GD76" s="128"/>
      <c r="GE76" s="128"/>
      <c r="GF76" s="128"/>
      <c r="GG76" s="128"/>
      <c r="GH76" s="128"/>
      <c r="GI76" s="128"/>
      <c r="GJ76" s="128"/>
      <c r="GK76" s="128"/>
      <c r="GL76" s="128"/>
      <c r="GM76" s="128"/>
      <c r="GN76" s="128"/>
      <c r="GO76" s="128"/>
      <c r="GP76" s="128"/>
      <c r="GQ76" s="128"/>
      <c r="GR76" s="128"/>
      <c r="GS76" s="128"/>
      <c r="GT76" s="128"/>
      <c r="GU76" s="128"/>
      <c r="GV76" s="128"/>
      <c r="GW76" s="128"/>
      <c r="GX76" s="128"/>
      <c r="GY76" s="128"/>
      <c r="GZ76" s="128"/>
      <c r="HA76" s="128"/>
      <c r="HB76" s="128"/>
      <c r="HC76" s="128"/>
      <c r="HD76" s="128"/>
      <c r="HE76" s="128"/>
      <c r="HF76" s="128"/>
      <c r="HG76" s="128"/>
      <c r="HH76" s="128"/>
      <c r="HI76" s="128"/>
      <c r="HJ76" s="128"/>
      <c r="HK76" s="128"/>
      <c r="HL76" s="128"/>
      <c r="HM76" s="128"/>
      <c r="HN76" s="128"/>
      <c r="HO76" s="128"/>
      <c r="HP76" s="128"/>
      <c r="HQ76" s="128"/>
      <c r="HR76" s="128"/>
      <c r="HS76" s="128"/>
      <c r="HT76" s="128"/>
      <c r="HU76" s="128"/>
      <c r="HV76" s="128"/>
      <c r="HW76" s="128"/>
      <c r="HX76" s="128"/>
      <c r="HY76" s="128"/>
      <c r="HZ76" s="128"/>
      <c r="IA76" s="128"/>
    </row>
    <row r="77" s="45" customFormat="1" spans="1:235">
      <c r="A77" s="139"/>
      <c r="B77" s="141">
        <v>4500</v>
      </c>
      <c r="C77" s="141">
        <v>177.165354330709</v>
      </c>
      <c r="D77" s="141">
        <v>2795</v>
      </c>
      <c r="E77" s="141">
        <v>110.03937007874</v>
      </c>
      <c r="F77" s="141">
        <v>110</v>
      </c>
      <c r="G77" s="141">
        <v>4.33070866141732</v>
      </c>
      <c r="H77" s="142" t="s">
        <v>108</v>
      </c>
      <c r="I77" s="148">
        <v>1750</v>
      </c>
      <c r="J77" s="141">
        <v>3500</v>
      </c>
      <c r="K77" s="148">
        <v>1600</v>
      </c>
      <c r="L77" s="141">
        <v>3200</v>
      </c>
      <c r="M77" s="141">
        <v>3183</v>
      </c>
      <c r="N77" s="141">
        <v>7017.2418</v>
      </c>
      <c r="O77" s="146">
        <v>138</v>
      </c>
      <c r="P77" s="146"/>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c r="CJ77" s="128"/>
      <c r="CK77" s="128"/>
      <c r="CL77" s="128"/>
      <c r="CM77" s="128"/>
      <c r="CN77" s="128"/>
      <c r="CO77" s="128"/>
      <c r="CP77" s="128"/>
      <c r="CQ77" s="128"/>
      <c r="CR77" s="128"/>
      <c r="CS77" s="128"/>
      <c r="CT77" s="128"/>
      <c r="CU77" s="128"/>
      <c r="CV77" s="128"/>
      <c r="CW77" s="128"/>
      <c r="CX77" s="128"/>
      <c r="CY77" s="128"/>
      <c r="CZ77" s="128"/>
      <c r="DA77" s="128"/>
      <c r="DB77" s="128"/>
      <c r="DC77" s="128"/>
      <c r="DD77" s="128"/>
      <c r="DE77" s="128"/>
      <c r="DF77" s="128"/>
      <c r="DG77" s="128"/>
      <c r="DH77" s="128"/>
      <c r="DI77" s="128"/>
      <c r="DJ77" s="128"/>
      <c r="DK77" s="128"/>
      <c r="DL77" s="128"/>
      <c r="DM77" s="128"/>
      <c r="DN77" s="128"/>
      <c r="DO77" s="128"/>
      <c r="DP77" s="128"/>
      <c r="DQ77" s="128"/>
      <c r="DR77" s="128"/>
      <c r="DS77" s="128"/>
      <c r="DT77" s="128"/>
      <c r="DU77" s="128"/>
      <c r="DV77" s="128"/>
      <c r="DW77" s="128"/>
      <c r="DX77" s="128"/>
      <c r="DY77" s="128"/>
      <c r="DZ77" s="128"/>
      <c r="EA77" s="128"/>
      <c r="EB77" s="128"/>
      <c r="EC77" s="128"/>
      <c r="ED77" s="128"/>
      <c r="EE77" s="128"/>
      <c r="EF77" s="128"/>
      <c r="EG77" s="128"/>
      <c r="EH77" s="128"/>
      <c r="EI77" s="128"/>
      <c r="EJ77" s="128"/>
      <c r="EK77" s="128"/>
      <c r="EL77" s="128"/>
      <c r="EM77" s="128"/>
      <c r="EN77" s="128"/>
      <c r="EO77" s="128"/>
      <c r="EP77" s="128"/>
      <c r="EQ77" s="128"/>
      <c r="ER77" s="128"/>
      <c r="ES77" s="128"/>
      <c r="ET77" s="128"/>
      <c r="EU77" s="128"/>
      <c r="EV77" s="128"/>
      <c r="EW77" s="128"/>
      <c r="EX77" s="128"/>
      <c r="EY77" s="128"/>
      <c r="EZ77" s="128"/>
      <c r="FA77" s="128"/>
      <c r="FB77" s="128"/>
      <c r="FC77" s="128"/>
      <c r="FD77" s="128"/>
      <c r="FE77" s="128"/>
      <c r="FF77" s="128"/>
      <c r="FG77" s="128"/>
      <c r="FH77" s="128"/>
      <c r="FI77" s="128"/>
      <c r="FJ77" s="128"/>
      <c r="FK77" s="128"/>
      <c r="FL77" s="128"/>
      <c r="FM77" s="128"/>
      <c r="FN77" s="128"/>
      <c r="FO77" s="128"/>
      <c r="FP77" s="128"/>
      <c r="FQ77" s="128"/>
      <c r="FR77" s="128"/>
      <c r="FS77" s="128"/>
      <c r="FT77" s="128"/>
      <c r="FU77" s="128"/>
      <c r="FV77" s="128"/>
      <c r="FW77" s="128"/>
      <c r="FX77" s="128"/>
      <c r="FY77" s="128"/>
      <c r="FZ77" s="128"/>
      <c r="GA77" s="128"/>
      <c r="GB77" s="128"/>
      <c r="GC77" s="128"/>
      <c r="GD77" s="128"/>
      <c r="GE77" s="128"/>
      <c r="GF77" s="128"/>
      <c r="GG77" s="128"/>
      <c r="GH77" s="128"/>
      <c r="GI77" s="128"/>
      <c r="GJ77" s="128"/>
      <c r="GK77" s="128"/>
      <c r="GL77" s="128"/>
      <c r="GM77" s="128"/>
      <c r="GN77" s="128"/>
      <c r="GO77" s="128"/>
      <c r="GP77" s="128"/>
      <c r="GQ77" s="128"/>
      <c r="GR77" s="128"/>
      <c r="GS77" s="128"/>
      <c r="GT77" s="128"/>
      <c r="GU77" s="128"/>
      <c r="GV77" s="128"/>
      <c r="GW77" s="128"/>
      <c r="GX77" s="128"/>
      <c r="GY77" s="128"/>
      <c r="GZ77" s="128"/>
      <c r="HA77" s="128"/>
      <c r="HB77" s="128"/>
      <c r="HC77" s="128"/>
      <c r="HD77" s="128"/>
      <c r="HE77" s="128"/>
      <c r="HF77" s="128"/>
      <c r="HG77" s="128"/>
      <c r="HH77" s="128"/>
      <c r="HI77" s="128"/>
      <c r="HJ77" s="128"/>
      <c r="HK77" s="128"/>
      <c r="HL77" s="128"/>
      <c r="HM77" s="128"/>
      <c r="HN77" s="128"/>
      <c r="HO77" s="128"/>
      <c r="HP77" s="128"/>
      <c r="HQ77" s="128"/>
      <c r="HR77" s="128"/>
      <c r="HS77" s="128"/>
      <c r="HT77" s="128"/>
      <c r="HU77" s="128"/>
      <c r="HV77" s="128"/>
      <c r="HW77" s="128"/>
      <c r="HX77" s="128"/>
      <c r="HY77" s="128"/>
      <c r="HZ77" s="128"/>
      <c r="IA77" s="128"/>
    </row>
    <row r="78" s="45" customFormat="1" spans="1:235">
      <c r="A78" s="139"/>
      <c r="B78" s="141">
        <v>5000</v>
      </c>
      <c r="C78" s="141">
        <v>196.850393700787</v>
      </c>
      <c r="D78" s="141">
        <v>3045</v>
      </c>
      <c r="E78" s="141">
        <v>119.88188976378</v>
      </c>
      <c r="F78" s="141">
        <v>110</v>
      </c>
      <c r="G78" s="141">
        <v>4.33070866141732</v>
      </c>
      <c r="H78" s="142" t="s">
        <v>108</v>
      </c>
      <c r="I78" s="148">
        <v>1550</v>
      </c>
      <c r="J78" s="141">
        <v>3100</v>
      </c>
      <c r="K78" s="148">
        <v>1400</v>
      </c>
      <c r="L78" s="141">
        <v>2800</v>
      </c>
      <c r="M78" s="141">
        <v>3219</v>
      </c>
      <c r="N78" s="141">
        <v>7096.6074</v>
      </c>
      <c r="O78" s="146">
        <v>174</v>
      </c>
      <c r="P78" s="146"/>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128"/>
      <c r="FA78" s="128"/>
      <c r="FB78" s="128"/>
      <c r="FC78" s="128"/>
      <c r="FD78" s="128"/>
      <c r="FE78" s="128"/>
      <c r="FF78" s="128"/>
      <c r="FG78" s="128"/>
      <c r="FH78" s="128"/>
      <c r="FI78" s="128"/>
      <c r="FJ78" s="128"/>
      <c r="FK78" s="128"/>
      <c r="FL78" s="128"/>
      <c r="FM78" s="128"/>
      <c r="FN78" s="128"/>
      <c r="FO78" s="128"/>
      <c r="FP78" s="128"/>
      <c r="FQ78" s="128"/>
      <c r="FR78" s="128"/>
      <c r="FS78" s="128"/>
      <c r="FT78" s="128"/>
      <c r="FU78" s="128"/>
      <c r="FV78" s="128"/>
      <c r="FW78" s="128"/>
      <c r="FX78" s="128"/>
      <c r="FY78" s="128"/>
      <c r="FZ78" s="128"/>
      <c r="GA78" s="128"/>
      <c r="GB78" s="128"/>
      <c r="GC78" s="128"/>
      <c r="GD78" s="128"/>
      <c r="GE78" s="128"/>
      <c r="GF78" s="128"/>
      <c r="GG78" s="128"/>
      <c r="GH78" s="128"/>
      <c r="GI78" s="128"/>
      <c r="GJ78" s="128"/>
      <c r="GK78" s="128"/>
      <c r="GL78" s="128"/>
      <c r="GM78" s="128"/>
      <c r="GN78" s="128"/>
      <c r="GO78" s="128"/>
      <c r="GP78" s="128"/>
      <c r="GQ78" s="128"/>
      <c r="GR78" s="128"/>
      <c r="GS78" s="128"/>
      <c r="GT78" s="128"/>
      <c r="GU78" s="128"/>
      <c r="GV78" s="128"/>
      <c r="GW78" s="128"/>
      <c r="GX78" s="128"/>
      <c r="GY78" s="128"/>
      <c r="GZ78" s="128"/>
      <c r="HA78" s="128"/>
      <c r="HB78" s="128"/>
      <c r="HC78" s="128"/>
      <c r="HD78" s="128"/>
      <c r="HE78" s="128"/>
      <c r="HF78" s="128"/>
      <c r="HG78" s="128"/>
      <c r="HH78" s="128"/>
      <c r="HI78" s="128"/>
      <c r="HJ78" s="128"/>
      <c r="HK78" s="128"/>
      <c r="HL78" s="128"/>
      <c r="HM78" s="128"/>
      <c r="HN78" s="128"/>
      <c r="HO78" s="128"/>
      <c r="HP78" s="128"/>
      <c r="HQ78" s="128"/>
      <c r="HR78" s="128"/>
      <c r="HS78" s="128"/>
      <c r="HT78" s="128"/>
      <c r="HU78" s="128"/>
      <c r="HV78" s="128"/>
      <c r="HW78" s="128"/>
      <c r="HX78" s="128"/>
      <c r="HY78" s="128"/>
      <c r="HZ78" s="128"/>
      <c r="IA78" s="128"/>
    </row>
    <row r="79" s="45" customFormat="1" spans="1:235">
      <c r="A79" s="139"/>
      <c r="B79" s="141">
        <v>5500</v>
      </c>
      <c r="C79" s="141">
        <v>216.535433070866</v>
      </c>
      <c r="D79" s="141">
        <v>3345</v>
      </c>
      <c r="E79" s="141">
        <v>131.692913385827</v>
      </c>
      <c r="F79" s="141">
        <v>110</v>
      </c>
      <c r="G79" s="141">
        <v>4.33070866141732</v>
      </c>
      <c r="H79" s="142" t="s">
        <v>39</v>
      </c>
      <c r="I79" s="148">
        <v>1350</v>
      </c>
      <c r="J79" s="141">
        <v>2700</v>
      </c>
      <c r="K79" s="148">
        <v>1200</v>
      </c>
      <c r="L79" s="141">
        <v>2400</v>
      </c>
      <c r="M79" s="141">
        <v>3262</v>
      </c>
      <c r="N79" s="141">
        <v>7191.4052</v>
      </c>
      <c r="O79" s="146">
        <v>217</v>
      </c>
      <c r="P79" s="146"/>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8"/>
      <c r="FX79" s="128"/>
      <c r="FY79" s="128"/>
      <c r="FZ79" s="128"/>
      <c r="GA79" s="128"/>
      <c r="GB79" s="128"/>
      <c r="GC79" s="128"/>
      <c r="GD79" s="128"/>
      <c r="GE79" s="128"/>
      <c r="GF79" s="128"/>
      <c r="GG79" s="128"/>
      <c r="GH79" s="128"/>
      <c r="GI79" s="128"/>
      <c r="GJ79" s="128"/>
      <c r="GK79" s="128"/>
      <c r="GL79" s="128"/>
      <c r="GM79" s="128"/>
      <c r="GN79" s="128"/>
      <c r="GO79" s="128"/>
      <c r="GP79" s="128"/>
      <c r="GQ79" s="128"/>
      <c r="GR79" s="128"/>
      <c r="GS79" s="128"/>
      <c r="GT79" s="128"/>
      <c r="GU79" s="128"/>
      <c r="GV79" s="128"/>
      <c r="GW79" s="128"/>
      <c r="GX79" s="128"/>
      <c r="GY79" s="128"/>
      <c r="GZ79" s="128"/>
      <c r="HA79" s="128"/>
      <c r="HB79" s="128"/>
      <c r="HC79" s="128"/>
      <c r="HD79" s="128"/>
      <c r="HE79" s="128"/>
      <c r="HF79" s="128"/>
      <c r="HG79" s="128"/>
      <c r="HH79" s="128"/>
      <c r="HI79" s="128"/>
      <c r="HJ79" s="128"/>
      <c r="HK79" s="128"/>
      <c r="HL79" s="128"/>
      <c r="HM79" s="128"/>
      <c r="HN79" s="128"/>
      <c r="HO79" s="128"/>
      <c r="HP79" s="128"/>
      <c r="HQ79" s="128"/>
      <c r="HR79" s="128"/>
      <c r="HS79" s="128"/>
      <c r="HT79" s="128"/>
      <c r="HU79" s="128"/>
      <c r="HV79" s="128"/>
      <c r="HW79" s="128"/>
      <c r="HX79" s="128"/>
      <c r="HY79" s="128"/>
      <c r="HZ79" s="128"/>
      <c r="IA79" s="128"/>
    </row>
    <row r="80" s="45" customFormat="1" spans="1:235">
      <c r="A80" s="139"/>
      <c r="B80" s="141">
        <v>6000</v>
      </c>
      <c r="C80" s="141">
        <v>236.220472440945</v>
      </c>
      <c r="D80" s="141">
        <v>3595</v>
      </c>
      <c r="E80" s="141">
        <v>141.535433070866</v>
      </c>
      <c r="F80" s="141">
        <v>110</v>
      </c>
      <c r="G80" s="141">
        <v>4.33070866141732</v>
      </c>
      <c r="H80" s="142" t="s">
        <v>39</v>
      </c>
      <c r="I80" s="148">
        <v>1150</v>
      </c>
      <c r="J80" s="141">
        <v>2300</v>
      </c>
      <c r="K80" s="148">
        <v>1000</v>
      </c>
      <c r="L80" s="141">
        <v>2000</v>
      </c>
      <c r="M80" s="141">
        <v>3298</v>
      </c>
      <c r="N80" s="141">
        <v>7270.7708</v>
      </c>
      <c r="O80" s="146">
        <v>253</v>
      </c>
      <c r="P80" s="146"/>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c r="CP80" s="128"/>
      <c r="CQ80" s="128"/>
      <c r="CR80" s="128"/>
      <c r="CS80" s="128"/>
      <c r="CT80" s="128"/>
      <c r="CU80" s="128"/>
      <c r="CV80" s="128"/>
      <c r="CW80" s="128"/>
      <c r="CX80" s="128"/>
      <c r="CY80" s="128"/>
      <c r="CZ80" s="128"/>
      <c r="DA80" s="128"/>
      <c r="DB80" s="128"/>
      <c r="DC80" s="128"/>
      <c r="DD80" s="128"/>
      <c r="DE80" s="128"/>
      <c r="DF80" s="128"/>
      <c r="DG80" s="128"/>
      <c r="DH80" s="128"/>
      <c r="DI80" s="128"/>
      <c r="DJ80" s="128"/>
      <c r="DK80" s="128"/>
      <c r="DL80" s="128"/>
      <c r="DM80" s="128"/>
      <c r="DN80" s="128"/>
      <c r="DO80" s="128"/>
      <c r="DP80" s="128"/>
      <c r="DQ80" s="128"/>
      <c r="DR80" s="128"/>
      <c r="DS80" s="128"/>
      <c r="DT80" s="128"/>
      <c r="DU80" s="128"/>
      <c r="DV80" s="128"/>
      <c r="DW80" s="128"/>
      <c r="DX80" s="128"/>
      <c r="DY80" s="128"/>
      <c r="DZ80" s="128"/>
      <c r="EA80" s="128"/>
      <c r="EB80" s="128"/>
      <c r="EC80" s="128"/>
      <c r="ED80" s="128"/>
      <c r="EE80" s="128"/>
      <c r="EF80" s="128"/>
      <c r="EG80" s="128"/>
      <c r="EH80" s="128"/>
      <c r="EI80" s="128"/>
      <c r="EJ80" s="128"/>
      <c r="EK80" s="128"/>
      <c r="EL80" s="128"/>
      <c r="EM80" s="128"/>
      <c r="EN80" s="128"/>
      <c r="EO80" s="128"/>
      <c r="EP80" s="128"/>
      <c r="EQ80" s="128"/>
      <c r="ER80" s="128"/>
      <c r="ES80" s="128"/>
      <c r="ET80" s="128"/>
      <c r="EU80" s="128"/>
      <c r="EV80" s="128"/>
      <c r="EW80" s="128"/>
      <c r="EX80" s="128"/>
      <c r="EY80" s="128"/>
      <c r="EZ80" s="128"/>
      <c r="FA80" s="128"/>
      <c r="FB80" s="128"/>
      <c r="FC80" s="128"/>
      <c r="FD80" s="128"/>
      <c r="FE80" s="128"/>
      <c r="FF80" s="128"/>
      <c r="FG80" s="128"/>
      <c r="FH80" s="128"/>
      <c r="FI80" s="128"/>
      <c r="FJ80" s="128"/>
      <c r="FK80" s="128"/>
      <c r="FL80" s="128"/>
      <c r="FM80" s="128"/>
      <c r="FN80" s="128"/>
      <c r="FO80" s="128"/>
      <c r="FP80" s="128"/>
      <c r="FQ80" s="128"/>
      <c r="FR80" s="128"/>
      <c r="FS80" s="128"/>
      <c r="FT80" s="128"/>
      <c r="FU80" s="128"/>
      <c r="FV80" s="128"/>
      <c r="FW80" s="128"/>
      <c r="FX80" s="128"/>
      <c r="FY80" s="128"/>
      <c r="FZ80" s="128"/>
      <c r="GA80" s="128"/>
      <c r="GB80" s="128"/>
      <c r="GC80" s="128"/>
      <c r="GD80" s="128"/>
      <c r="GE80" s="128"/>
      <c r="GF80" s="128"/>
      <c r="GG80" s="128"/>
      <c r="GH80" s="128"/>
      <c r="GI80" s="128"/>
      <c r="GJ80" s="128"/>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row>
    <row r="81" s="45" customFormat="1" spans="1:235">
      <c r="A81" s="143" t="s">
        <v>109</v>
      </c>
      <c r="B81" s="141">
        <v>2500</v>
      </c>
      <c r="C81" s="141">
        <v>98.4251968503937</v>
      </c>
      <c r="D81" s="141">
        <v>1835</v>
      </c>
      <c r="E81" s="141">
        <v>72.244094488189</v>
      </c>
      <c r="F81" s="141">
        <v>1154</v>
      </c>
      <c r="G81" s="141">
        <v>45.4330708661417</v>
      </c>
      <c r="H81" s="142" t="s">
        <v>108</v>
      </c>
      <c r="I81" s="148">
        <v>2000</v>
      </c>
      <c r="J81" s="141">
        <v>4000</v>
      </c>
      <c r="K81" s="148">
        <v>1850</v>
      </c>
      <c r="L81" s="141">
        <v>3700</v>
      </c>
      <c r="M81" s="141">
        <v>3020</v>
      </c>
      <c r="N81" s="141">
        <v>6657.892</v>
      </c>
      <c r="O81" s="146">
        <v>-25</v>
      </c>
      <c r="P81" s="146"/>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c r="DC81" s="128"/>
      <c r="DD81" s="128"/>
      <c r="DE81" s="128"/>
      <c r="DF81" s="128"/>
      <c r="DG81" s="128"/>
      <c r="DH81" s="128"/>
      <c r="DI81" s="128"/>
      <c r="DJ81" s="128"/>
      <c r="DK81" s="128"/>
      <c r="DL81" s="128"/>
      <c r="DM81" s="128"/>
      <c r="DN81" s="128"/>
      <c r="DO81" s="128"/>
      <c r="DP81" s="128"/>
      <c r="DQ81" s="128"/>
      <c r="DR81" s="128"/>
      <c r="DS81" s="128"/>
      <c r="DT81" s="128"/>
      <c r="DU81" s="128"/>
      <c r="DV81" s="128"/>
      <c r="DW81" s="128"/>
      <c r="DX81" s="128"/>
      <c r="DY81" s="128"/>
      <c r="DZ81" s="128"/>
      <c r="EA81" s="128"/>
      <c r="EB81" s="128"/>
      <c r="EC81" s="128"/>
      <c r="ED81" s="128"/>
      <c r="EE81" s="128"/>
      <c r="EF81" s="128"/>
      <c r="EG81" s="128"/>
      <c r="EH81" s="128"/>
      <c r="EI81" s="128"/>
      <c r="EJ81" s="128"/>
      <c r="EK81" s="128"/>
      <c r="EL81" s="128"/>
      <c r="EM81" s="128"/>
      <c r="EN81" s="128"/>
      <c r="EO81" s="128"/>
      <c r="EP81" s="128"/>
      <c r="EQ81" s="128"/>
      <c r="ER81" s="128"/>
      <c r="ES81" s="128"/>
      <c r="ET81" s="128"/>
      <c r="EU81" s="128"/>
      <c r="EV81" s="128"/>
      <c r="EW81" s="128"/>
      <c r="EX81" s="128"/>
      <c r="EY81" s="128"/>
      <c r="EZ81" s="128"/>
      <c r="FA81" s="128"/>
      <c r="FB81" s="128"/>
      <c r="FC81" s="128"/>
      <c r="FD81" s="128"/>
      <c r="FE81" s="128"/>
      <c r="FF81" s="128"/>
      <c r="FG81" s="128"/>
      <c r="FH81" s="128"/>
      <c r="FI81" s="128"/>
      <c r="FJ81" s="128"/>
      <c r="FK81" s="128"/>
      <c r="FL81" s="128"/>
      <c r="FM81" s="128"/>
      <c r="FN81" s="128"/>
      <c r="FO81" s="128"/>
      <c r="FP81" s="128"/>
      <c r="FQ81" s="128"/>
      <c r="FR81" s="128"/>
      <c r="FS81" s="128"/>
      <c r="FT81" s="128"/>
      <c r="FU81" s="128"/>
      <c r="FV81" s="128"/>
      <c r="FW81" s="128"/>
      <c r="FX81" s="128"/>
      <c r="FY81" s="128"/>
      <c r="FZ81" s="128"/>
      <c r="GA81" s="128"/>
      <c r="GB81" s="128"/>
      <c r="GC81" s="128"/>
      <c r="GD81" s="128"/>
      <c r="GE81" s="128"/>
      <c r="GF81" s="128"/>
      <c r="GG81" s="128"/>
      <c r="GH81" s="128"/>
      <c r="GI81" s="128"/>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row>
    <row r="82" s="45" customFormat="1" spans="1:235">
      <c r="A82" s="143"/>
      <c r="B82" s="141">
        <v>2700</v>
      </c>
      <c r="C82" s="141">
        <v>106.299212598425</v>
      </c>
      <c r="D82" s="141">
        <v>1935</v>
      </c>
      <c r="E82" s="141">
        <v>76.1811023622047</v>
      </c>
      <c r="F82" s="141">
        <v>1254</v>
      </c>
      <c r="G82" s="141">
        <v>49.3700787401575</v>
      </c>
      <c r="H82" s="142" t="s">
        <v>108</v>
      </c>
      <c r="I82" s="148">
        <v>2000</v>
      </c>
      <c r="J82" s="141">
        <v>4000</v>
      </c>
      <c r="K82" s="148">
        <v>1850</v>
      </c>
      <c r="L82" s="141">
        <v>3700</v>
      </c>
      <c r="M82" s="141">
        <v>3035</v>
      </c>
      <c r="N82" s="141">
        <v>6690.961</v>
      </c>
      <c r="O82" s="146">
        <v>-10</v>
      </c>
      <c r="P82" s="146"/>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128"/>
      <c r="DQ82" s="128"/>
      <c r="DR82" s="128"/>
      <c r="DS82" s="128"/>
      <c r="DT82" s="128"/>
      <c r="DU82" s="128"/>
      <c r="DV82" s="128"/>
      <c r="DW82" s="128"/>
      <c r="DX82" s="128"/>
      <c r="DY82" s="128"/>
      <c r="DZ82" s="128"/>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row>
    <row r="83" s="45" customFormat="1" spans="1:235">
      <c r="A83" s="143"/>
      <c r="B83" s="141">
        <v>3000</v>
      </c>
      <c r="C83" s="141">
        <v>118.110236220472</v>
      </c>
      <c r="D83" s="141">
        <v>2085</v>
      </c>
      <c r="E83" s="141">
        <v>82.0866141732284</v>
      </c>
      <c r="F83" s="141">
        <v>1404</v>
      </c>
      <c r="G83" s="141">
        <v>55.2755905511811</v>
      </c>
      <c r="H83" s="142" t="s">
        <v>108</v>
      </c>
      <c r="I83" s="148">
        <v>2000</v>
      </c>
      <c r="J83" s="141">
        <v>4000</v>
      </c>
      <c r="K83" s="148">
        <v>1850</v>
      </c>
      <c r="L83" s="141">
        <v>3700</v>
      </c>
      <c r="M83" s="141">
        <v>3060</v>
      </c>
      <c r="N83" s="141">
        <v>6746.076</v>
      </c>
      <c r="O83" s="146">
        <v>15</v>
      </c>
      <c r="P83" s="146"/>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128"/>
      <c r="DQ83" s="128"/>
      <c r="DR83" s="128"/>
      <c r="DS83" s="128"/>
      <c r="DT83" s="128"/>
      <c r="DU83" s="128"/>
      <c r="DV83" s="128"/>
      <c r="DW83" s="128"/>
      <c r="DX83" s="128"/>
      <c r="DY83" s="128"/>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row>
    <row r="84" s="45" customFormat="1" spans="1:235">
      <c r="A84" s="143"/>
      <c r="B84" s="141">
        <v>3300</v>
      </c>
      <c r="C84" s="141">
        <v>129.92125984252</v>
      </c>
      <c r="D84" s="141">
        <v>2235</v>
      </c>
      <c r="E84" s="141">
        <v>87.992125984252</v>
      </c>
      <c r="F84" s="141">
        <v>1554</v>
      </c>
      <c r="G84" s="141">
        <v>61.1811023622047</v>
      </c>
      <c r="H84" s="142" t="s">
        <v>108</v>
      </c>
      <c r="I84" s="148">
        <v>2000</v>
      </c>
      <c r="J84" s="141">
        <v>4000</v>
      </c>
      <c r="K84" s="148">
        <v>1850</v>
      </c>
      <c r="L84" s="141">
        <v>3700</v>
      </c>
      <c r="M84" s="141">
        <v>3083</v>
      </c>
      <c r="N84" s="141">
        <v>6796.7818</v>
      </c>
      <c r="O84" s="146">
        <v>38</v>
      </c>
      <c r="P84" s="146"/>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128"/>
      <c r="DR84" s="128"/>
      <c r="DS84" s="128"/>
      <c r="DT84" s="128"/>
      <c r="DU84" s="128"/>
      <c r="DV84" s="128"/>
      <c r="DW84" s="128"/>
      <c r="DX84" s="128"/>
      <c r="DY84" s="128"/>
      <c r="DZ84" s="128"/>
      <c r="EA84" s="128"/>
      <c r="EB84" s="128"/>
      <c r="EC84" s="128"/>
      <c r="ED84" s="128"/>
      <c r="EE84" s="128"/>
      <c r="EF84" s="128"/>
      <c r="EG84" s="128"/>
      <c r="EH84" s="128"/>
      <c r="EI84" s="128"/>
      <c r="EJ84" s="128"/>
      <c r="EK84" s="128"/>
      <c r="EL84" s="128"/>
      <c r="EM84" s="128"/>
      <c r="EN84" s="128"/>
      <c r="EO84" s="128"/>
      <c r="EP84" s="128"/>
      <c r="EQ84" s="128"/>
      <c r="ER84" s="128"/>
      <c r="ES84" s="128"/>
      <c r="ET84" s="128"/>
      <c r="EU84" s="128"/>
      <c r="EV84" s="128"/>
      <c r="EW84" s="128"/>
      <c r="EX84" s="128"/>
      <c r="EY84" s="128"/>
      <c r="EZ84" s="128"/>
      <c r="FA84" s="128"/>
      <c r="FB84" s="128"/>
      <c r="FC84" s="128"/>
      <c r="FD84" s="128"/>
      <c r="FE84" s="128"/>
      <c r="FF84" s="128"/>
      <c r="FG84" s="128"/>
      <c r="FH84" s="128"/>
      <c r="FI84" s="128"/>
      <c r="FJ84" s="128"/>
      <c r="FK84" s="128"/>
      <c r="FL84" s="128"/>
      <c r="FM84" s="128"/>
      <c r="FN84" s="128"/>
      <c r="FO84" s="128"/>
      <c r="FP84" s="128"/>
      <c r="FQ84" s="128"/>
      <c r="FR84" s="128"/>
      <c r="FS84" s="128"/>
      <c r="FT84" s="128"/>
      <c r="FU84" s="128"/>
      <c r="FV84" s="128"/>
      <c r="FW84" s="128"/>
      <c r="FX84" s="128"/>
      <c r="FY84" s="128"/>
      <c r="FZ84" s="128"/>
      <c r="GA84" s="128"/>
      <c r="GB84" s="128"/>
      <c r="GC84" s="128"/>
      <c r="GD84" s="128"/>
      <c r="GE84" s="128"/>
      <c r="GF84" s="128"/>
      <c r="GG84" s="128"/>
      <c r="GH84" s="128"/>
      <c r="GI84" s="128"/>
      <c r="GJ84" s="128"/>
      <c r="GK84" s="128"/>
      <c r="GL84" s="128"/>
      <c r="GM84" s="128"/>
      <c r="GN84" s="128"/>
      <c r="GO84" s="128"/>
      <c r="GP84" s="128"/>
      <c r="GQ84" s="128"/>
      <c r="GR84" s="128"/>
      <c r="GS84" s="128"/>
      <c r="GT84" s="128"/>
      <c r="GU84" s="128"/>
      <c r="GV84" s="128"/>
      <c r="GW84" s="128"/>
      <c r="GX84" s="128"/>
      <c r="GY84" s="128"/>
      <c r="GZ84" s="128"/>
      <c r="HA84" s="128"/>
      <c r="HB84" s="128"/>
      <c r="HC84" s="128"/>
      <c r="HD84" s="128"/>
      <c r="HE84" s="128"/>
      <c r="HF84" s="128"/>
      <c r="HG84" s="128"/>
      <c r="HH84" s="128"/>
      <c r="HI84" s="128"/>
      <c r="HJ84" s="128"/>
      <c r="HK84" s="128"/>
      <c r="HL84" s="128"/>
      <c r="HM84" s="128"/>
      <c r="HN84" s="128"/>
      <c r="HO84" s="128"/>
      <c r="HP84" s="128"/>
      <c r="HQ84" s="128"/>
      <c r="HR84" s="128"/>
      <c r="HS84" s="128"/>
      <c r="HT84" s="128"/>
      <c r="HU84" s="128"/>
      <c r="HV84" s="128"/>
      <c r="HW84" s="128"/>
      <c r="HX84" s="128"/>
      <c r="HY84" s="128"/>
      <c r="HZ84" s="128"/>
      <c r="IA84" s="128"/>
    </row>
    <row r="85" s="45" customFormat="1" spans="1:235">
      <c r="A85" s="143"/>
      <c r="B85" s="141">
        <v>3500</v>
      </c>
      <c r="C85" s="141">
        <v>137.795275590551</v>
      </c>
      <c r="D85" s="141">
        <v>2335</v>
      </c>
      <c r="E85" s="141">
        <v>91.9291338582677</v>
      </c>
      <c r="F85" s="141">
        <v>1654</v>
      </c>
      <c r="G85" s="141">
        <v>65.1181102362205</v>
      </c>
      <c r="H85" s="142" t="s">
        <v>108</v>
      </c>
      <c r="I85" s="148">
        <v>2000</v>
      </c>
      <c r="J85" s="141">
        <v>4000</v>
      </c>
      <c r="K85" s="148">
        <v>1850</v>
      </c>
      <c r="L85" s="141">
        <v>3700</v>
      </c>
      <c r="M85" s="141">
        <v>3098</v>
      </c>
      <c r="N85" s="141">
        <v>6829.8508</v>
      </c>
      <c r="O85" s="146">
        <v>53</v>
      </c>
      <c r="P85" s="146"/>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c r="DC85" s="128"/>
      <c r="DD85" s="128"/>
      <c r="DE85" s="128"/>
      <c r="DF85" s="128"/>
      <c r="DG85" s="128"/>
      <c r="DH85" s="128"/>
      <c r="DI85" s="128"/>
      <c r="DJ85" s="128"/>
      <c r="DK85" s="128"/>
      <c r="DL85" s="128"/>
      <c r="DM85" s="128"/>
      <c r="DN85" s="128"/>
      <c r="DO85" s="128"/>
      <c r="DP85" s="128"/>
      <c r="DQ85" s="128"/>
      <c r="DR85" s="128"/>
      <c r="DS85" s="128"/>
      <c r="DT85" s="128"/>
      <c r="DU85" s="128"/>
      <c r="DV85" s="128"/>
      <c r="DW85" s="128"/>
      <c r="DX85" s="128"/>
      <c r="DY85" s="128"/>
      <c r="DZ85" s="128"/>
      <c r="EA85" s="128"/>
      <c r="EB85" s="128"/>
      <c r="EC85" s="128"/>
      <c r="ED85" s="128"/>
      <c r="EE85" s="128"/>
      <c r="EF85" s="128"/>
      <c r="EG85" s="128"/>
      <c r="EH85" s="128"/>
      <c r="EI85" s="128"/>
      <c r="EJ85" s="128"/>
      <c r="EK85" s="128"/>
      <c r="EL85" s="128"/>
      <c r="EM85" s="128"/>
      <c r="EN85" s="128"/>
      <c r="EO85" s="128"/>
      <c r="EP85" s="128"/>
      <c r="EQ85" s="128"/>
      <c r="ER85" s="128"/>
      <c r="ES85" s="128"/>
      <c r="ET85" s="128"/>
      <c r="EU85" s="128"/>
      <c r="EV85" s="128"/>
      <c r="EW85" s="128"/>
      <c r="EX85" s="128"/>
      <c r="EY85" s="128"/>
      <c r="EZ85" s="128"/>
      <c r="FA85" s="128"/>
      <c r="FB85" s="128"/>
      <c r="FC85" s="128"/>
      <c r="FD85" s="128"/>
      <c r="FE85" s="128"/>
      <c r="FF85" s="128"/>
      <c r="FG85" s="128"/>
      <c r="FH85" s="128"/>
      <c r="FI85" s="128"/>
      <c r="FJ85" s="128"/>
      <c r="FK85" s="128"/>
      <c r="FL85" s="128"/>
      <c r="FM85" s="128"/>
      <c r="FN85" s="128"/>
      <c r="FO85" s="128"/>
      <c r="FP85" s="128"/>
      <c r="FQ85" s="128"/>
      <c r="FR85" s="128"/>
      <c r="FS85" s="128"/>
      <c r="FT85" s="128"/>
      <c r="FU85" s="128"/>
      <c r="FV85" s="128"/>
      <c r="FW85" s="128"/>
      <c r="FX85" s="128"/>
      <c r="FY85" s="128"/>
      <c r="FZ85" s="128"/>
      <c r="GA85" s="128"/>
      <c r="GB85" s="128"/>
      <c r="GC85" s="128"/>
      <c r="GD85" s="128"/>
      <c r="GE85" s="128"/>
      <c r="GF85" s="128"/>
      <c r="GG85" s="128"/>
      <c r="GH85" s="128"/>
      <c r="GI85" s="128"/>
      <c r="GJ85" s="128"/>
      <c r="GK85" s="128"/>
      <c r="GL85" s="128"/>
      <c r="GM85" s="128"/>
      <c r="GN85" s="128"/>
      <c r="GO85" s="128"/>
      <c r="GP85" s="128"/>
      <c r="GQ85" s="128"/>
      <c r="GR85" s="128"/>
      <c r="GS85" s="128"/>
      <c r="GT85" s="128"/>
      <c r="GU85" s="128"/>
      <c r="GV85" s="128"/>
      <c r="GW85" s="128"/>
      <c r="GX85" s="128"/>
      <c r="GY85" s="128"/>
      <c r="GZ85" s="128"/>
      <c r="HA85" s="128"/>
      <c r="HB85" s="128"/>
      <c r="HC85" s="128"/>
      <c r="HD85" s="128"/>
      <c r="HE85" s="128"/>
      <c r="HF85" s="128"/>
      <c r="HG85" s="128"/>
      <c r="HH85" s="128"/>
      <c r="HI85" s="128"/>
      <c r="HJ85" s="128"/>
      <c r="HK85" s="128"/>
      <c r="HL85" s="128"/>
      <c r="HM85" s="128"/>
      <c r="HN85" s="128"/>
      <c r="HO85" s="128"/>
      <c r="HP85" s="128"/>
      <c r="HQ85" s="128"/>
      <c r="HR85" s="128"/>
      <c r="HS85" s="128"/>
      <c r="HT85" s="128"/>
      <c r="HU85" s="128"/>
      <c r="HV85" s="128"/>
      <c r="HW85" s="128"/>
      <c r="HX85" s="128"/>
      <c r="HY85" s="128"/>
      <c r="HZ85" s="128"/>
      <c r="IA85" s="128"/>
    </row>
    <row r="86" s="45" customFormat="1" spans="1:235">
      <c r="A86" s="139" t="s">
        <v>66</v>
      </c>
      <c r="B86" s="141">
        <v>3600</v>
      </c>
      <c r="C86" s="141">
        <v>141.732283464567</v>
      </c>
      <c r="D86" s="141">
        <v>1785</v>
      </c>
      <c r="E86" s="141">
        <v>70.2755905511811</v>
      </c>
      <c r="F86" s="141">
        <v>1104</v>
      </c>
      <c r="G86" s="141">
        <v>43.4645669291339</v>
      </c>
      <c r="H86" s="142" t="s">
        <v>39</v>
      </c>
      <c r="I86" s="148">
        <v>1970</v>
      </c>
      <c r="J86" s="141">
        <v>3940</v>
      </c>
      <c r="K86" s="148">
        <v>1820</v>
      </c>
      <c r="L86" s="141">
        <v>3640</v>
      </c>
      <c r="M86" s="141">
        <v>3170</v>
      </c>
      <c r="N86" s="141">
        <v>6988.582</v>
      </c>
      <c r="O86" s="146">
        <v>125</v>
      </c>
      <c r="P86" s="146"/>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8"/>
      <c r="DF86" s="128"/>
      <c r="DG86" s="128"/>
      <c r="DH86" s="128"/>
      <c r="DI86" s="128"/>
      <c r="DJ86" s="128"/>
      <c r="DK86" s="128"/>
      <c r="DL86" s="128"/>
      <c r="DM86" s="128"/>
      <c r="DN86" s="128"/>
      <c r="DO86" s="128"/>
      <c r="DP86" s="128"/>
      <c r="DQ86" s="128"/>
      <c r="DR86" s="128"/>
      <c r="DS86" s="128"/>
      <c r="DT86" s="128"/>
      <c r="DU86" s="128"/>
      <c r="DV86" s="128"/>
      <c r="DW86" s="128"/>
      <c r="DX86" s="128"/>
      <c r="DY86" s="128"/>
      <c r="DZ86" s="128"/>
      <c r="EA86" s="128"/>
      <c r="EB86" s="128"/>
      <c r="EC86" s="128"/>
      <c r="ED86" s="128"/>
      <c r="EE86" s="128"/>
      <c r="EF86" s="128"/>
      <c r="EG86" s="128"/>
      <c r="EH86" s="128"/>
      <c r="EI86" s="128"/>
      <c r="EJ86" s="128"/>
      <c r="EK86" s="128"/>
      <c r="EL86" s="128"/>
      <c r="EM86" s="128"/>
      <c r="EN86" s="128"/>
      <c r="EO86" s="128"/>
      <c r="EP86" s="128"/>
      <c r="EQ86" s="128"/>
      <c r="ER86" s="128"/>
      <c r="ES86" s="128"/>
      <c r="ET86" s="128"/>
      <c r="EU86" s="128"/>
      <c r="EV86" s="128"/>
      <c r="EW86" s="128"/>
      <c r="EX86" s="128"/>
      <c r="EY86" s="128"/>
      <c r="EZ86" s="128"/>
      <c r="FA86" s="128"/>
      <c r="FB86" s="128"/>
      <c r="FC86" s="128"/>
      <c r="FD86" s="128"/>
      <c r="FE86" s="128"/>
      <c r="FF86" s="128"/>
      <c r="FG86" s="128"/>
      <c r="FH86" s="128"/>
      <c r="FI86" s="128"/>
      <c r="FJ86" s="128"/>
      <c r="FK86" s="128"/>
      <c r="FL86" s="128"/>
      <c r="FM86" s="128"/>
      <c r="FN86" s="128"/>
      <c r="FO86" s="128"/>
      <c r="FP86" s="128"/>
      <c r="FQ86" s="128"/>
      <c r="FR86" s="128"/>
      <c r="FS86" s="128"/>
      <c r="FT86" s="128"/>
      <c r="FU86" s="128"/>
      <c r="FV86" s="128"/>
      <c r="FW86" s="128"/>
      <c r="FX86" s="128"/>
      <c r="FY86" s="128"/>
      <c r="FZ86" s="128"/>
      <c r="GA86" s="128"/>
      <c r="GB86" s="128"/>
      <c r="GC86" s="128"/>
      <c r="GD86" s="128"/>
      <c r="GE86" s="128"/>
      <c r="GF86" s="128"/>
      <c r="GG86" s="128"/>
      <c r="GH86" s="128"/>
      <c r="GI86" s="128"/>
      <c r="GJ86" s="128"/>
      <c r="GK86" s="128"/>
      <c r="GL86" s="128"/>
      <c r="GM86" s="128"/>
      <c r="GN86" s="128"/>
      <c r="GO86" s="128"/>
      <c r="GP86" s="128"/>
      <c r="GQ86" s="128"/>
      <c r="GR86" s="128"/>
      <c r="GS86" s="128"/>
      <c r="GT86" s="128"/>
      <c r="GU86" s="128"/>
      <c r="GV86" s="128"/>
      <c r="GW86" s="128"/>
      <c r="GX86" s="128"/>
      <c r="GY86" s="128"/>
      <c r="GZ86" s="128"/>
      <c r="HA86" s="128"/>
      <c r="HB86" s="128"/>
      <c r="HC86" s="128"/>
      <c r="HD86" s="128"/>
      <c r="HE86" s="128"/>
      <c r="HF86" s="128"/>
      <c r="HG86" s="128"/>
      <c r="HH86" s="128"/>
      <c r="HI86" s="128"/>
      <c r="HJ86" s="128"/>
      <c r="HK86" s="128"/>
      <c r="HL86" s="128"/>
      <c r="HM86" s="128"/>
      <c r="HN86" s="128"/>
      <c r="HO86" s="128"/>
      <c r="HP86" s="128"/>
      <c r="HQ86" s="128"/>
      <c r="HR86" s="128"/>
      <c r="HS86" s="128"/>
      <c r="HT86" s="128"/>
      <c r="HU86" s="128"/>
      <c r="HV86" s="128"/>
      <c r="HW86" s="128"/>
      <c r="HX86" s="128"/>
      <c r="HY86" s="128"/>
      <c r="HZ86" s="128"/>
      <c r="IA86" s="128"/>
    </row>
    <row r="87" s="45" customFormat="1" spans="1:235">
      <c r="A87" s="139"/>
      <c r="B87" s="141">
        <v>4000</v>
      </c>
      <c r="C87" s="141">
        <v>157.48031496063</v>
      </c>
      <c r="D87" s="141">
        <v>1915</v>
      </c>
      <c r="E87" s="141">
        <v>75.3937007874016</v>
      </c>
      <c r="F87" s="141">
        <v>1234</v>
      </c>
      <c r="G87" s="141">
        <v>48.5826771653543</v>
      </c>
      <c r="H87" s="142" t="s">
        <v>39</v>
      </c>
      <c r="I87" s="148">
        <v>1820</v>
      </c>
      <c r="J87" s="141">
        <v>3640</v>
      </c>
      <c r="K87" s="148">
        <v>1670</v>
      </c>
      <c r="L87" s="141">
        <v>3340</v>
      </c>
      <c r="M87" s="141">
        <v>3199</v>
      </c>
      <c r="N87" s="141">
        <v>7052.5154</v>
      </c>
      <c r="O87" s="146">
        <v>154</v>
      </c>
      <c r="P87" s="146"/>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c r="DC87" s="128"/>
      <c r="DD87" s="128"/>
      <c r="DE87" s="128"/>
      <c r="DF87" s="128"/>
      <c r="DG87" s="128"/>
      <c r="DH87" s="128"/>
      <c r="DI87" s="128"/>
      <c r="DJ87" s="128"/>
      <c r="DK87" s="128"/>
      <c r="DL87" s="128"/>
      <c r="DM87" s="128"/>
      <c r="DN87" s="128"/>
      <c r="DO87" s="128"/>
      <c r="DP87" s="128"/>
      <c r="DQ87" s="128"/>
      <c r="DR87" s="128"/>
      <c r="DS87" s="128"/>
      <c r="DT87" s="128"/>
      <c r="DU87" s="128"/>
      <c r="DV87" s="128"/>
      <c r="DW87" s="128"/>
      <c r="DX87" s="128"/>
      <c r="DY87" s="128"/>
      <c r="DZ87" s="128"/>
      <c r="EA87" s="128"/>
      <c r="EB87" s="128"/>
      <c r="EC87" s="128"/>
      <c r="ED87" s="128"/>
      <c r="EE87" s="128"/>
      <c r="EF87" s="128"/>
      <c r="EG87" s="128"/>
      <c r="EH87" s="128"/>
      <c r="EI87" s="128"/>
      <c r="EJ87" s="128"/>
      <c r="EK87" s="128"/>
      <c r="EL87" s="128"/>
      <c r="EM87" s="128"/>
      <c r="EN87" s="128"/>
      <c r="EO87" s="128"/>
      <c r="EP87" s="128"/>
      <c r="EQ87" s="128"/>
      <c r="ER87" s="128"/>
      <c r="ES87" s="128"/>
      <c r="ET87" s="128"/>
      <c r="EU87" s="128"/>
      <c r="EV87" s="128"/>
      <c r="EW87" s="128"/>
      <c r="EX87" s="128"/>
      <c r="EY87" s="128"/>
      <c r="EZ87" s="128"/>
      <c r="FA87" s="128"/>
      <c r="FB87" s="128"/>
      <c r="FC87" s="128"/>
      <c r="FD87" s="128"/>
      <c r="FE87" s="128"/>
      <c r="FF87" s="128"/>
      <c r="FG87" s="128"/>
      <c r="FH87" s="128"/>
      <c r="FI87" s="128"/>
      <c r="FJ87" s="128"/>
      <c r="FK87" s="128"/>
      <c r="FL87" s="128"/>
      <c r="FM87" s="128"/>
      <c r="FN87" s="128"/>
      <c r="FO87" s="128"/>
      <c r="FP87" s="128"/>
      <c r="FQ87" s="128"/>
      <c r="FR87" s="128"/>
      <c r="FS87" s="128"/>
      <c r="FT87" s="128"/>
      <c r="FU87" s="128"/>
      <c r="FV87" s="128"/>
      <c r="FW87" s="128"/>
      <c r="FX87" s="128"/>
      <c r="FY87" s="128"/>
      <c r="FZ87" s="128"/>
      <c r="GA87" s="128"/>
      <c r="GB87" s="128"/>
      <c r="GC87" s="128"/>
      <c r="GD87" s="128"/>
      <c r="GE87" s="128"/>
      <c r="GF87" s="128"/>
      <c r="GG87" s="128"/>
      <c r="GH87" s="128"/>
      <c r="GI87" s="128"/>
      <c r="GJ87" s="128"/>
      <c r="GK87" s="128"/>
      <c r="GL87" s="128"/>
      <c r="GM87" s="128"/>
      <c r="GN87" s="128"/>
      <c r="GO87" s="128"/>
      <c r="GP87" s="128"/>
      <c r="GQ87" s="128"/>
      <c r="GR87" s="128"/>
      <c r="GS87" s="128"/>
      <c r="GT87" s="128"/>
      <c r="GU87" s="128"/>
      <c r="GV87" s="128"/>
      <c r="GW87" s="128"/>
      <c r="GX87" s="128"/>
      <c r="GY87" s="128"/>
      <c r="GZ87" s="128"/>
      <c r="HA87" s="128"/>
      <c r="HB87" s="128"/>
      <c r="HC87" s="128"/>
      <c r="HD87" s="128"/>
      <c r="HE87" s="128"/>
      <c r="HF87" s="128"/>
      <c r="HG87" s="128"/>
      <c r="HH87" s="128"/>
      <c r="HI87" s="128"/>
      <c r="HJ87" s="128"/>
      <c r="HK87" s="128"/>
      <c r="HL87" s="128"/>
      <c r="HM87" s="128"/>
      <c r="HN87" s="128"/>
      <c r="HO87" s="128"/>
      <c r="HP87" s="128"/>
      <c r="HQ87" s="128"/>
      <c r="HR87" s="128"/>
      <c r="HS87" s="128"/>
      <c r="HT87" s="128"/>
      <c r="HU87" s="128"/>
      <c r="HV87" s="128"/>
      <c r="HW87" s="128"/>
      <c r="HX87" s="128"/>
      <c r="HY87" s="128"/>
      <c r="HZ87" s="128"/>
      <c r="IA87" s="128"/>
    </row>
    <row r="88" s="45" customFormat="1" spans="1:235">
      <c r="A88" s="139"/>
      <c r="B88" s="141">
        <v>4300</v>
      </c>
      <c r="C88" s="141">
        <v>169.291338582677</v>
      </c>
      <c r="D88" s="141">
        <v>2015</v>
      </c>
      <c r="E88" s="141">
        <v>79.3307086614173</v>
      </c>
      <c r="F88" s="141">
        <v>1334</v>
      </c>
      <c r="G88" s="141">
        <v>52.5196850393701</v>
      </c>
      <c r="H88" s="142" t="s">
        <v>39</v>
      </c>
      <c r="I88" s="148">
        <v>1730</v>
      </c>
      <c r="J88" s="141">
        <v>3460</v>
      </c>
      <c r="K88" s="148">
        <v>1580</v>
      </c>
      <c r="L88" s="141">
        <v>3160</v>
      </c>
      <c r="M88" s="141">
        <v>3223</v>
      </c>
      <c r="N88" s="141">
        <v>7105.4258</v>
      </c>
      <c r="O88" s="146">
        <v>178</v>
      </c>
      <c r="P88" s="146"/>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c r="DF88" s="128"/>
      <c r="DG88" s="128"/>
      <c r="DH88" s="128"/>
      <c r="DI88" s="128"/>
      <c r="DJ88" s="128"/>
      <c r="DK88" s="128"/>
      <c r="DL88" s="128"/>
      <c r="DM88" s="128"/>
      <c r="DN88" s="128"/>
      <c r="DO88" s="128"/>
      <c r="DP88" s="128"/>
      <c r="DQ88" s="128"/>
      <c r="DR88" s="128"/>
      <c r="DS88" s="128"/>
      <c r="DT88" s="128"/>
      <c r="DU88" s="128"/>
      <c r="DV88" s="128"/>
      <c r="DW88" s="128"/>
      <c r="DX88" s="128"/>
      <c r="DY88" s="128"/>
      <c r="DZ88" s="128"/>
      <c r="EA88" s="128"/>
      <c r="EB88" s="128"/>
      <c r="EC88" s="128"/>
      <c r="ED88" s="128"/>
      <c r="EE88" s="128"/>
      <c r="EF88" s="128"/>
      <c r="EG88" s="128"/>
      <c r="EH88" s="128"/>
      <c r="EI88" s="128"/>
      <c r="EJ88" s="128"/>
      <c r="EK88" s="128"/>
      <c r="EL88" s="128"/>
      <c r="EM88" s="128"/>
      <c r="EN88" s="128"/>
      <c r="EO88" s="128"/>
      <c r="EP88" s="128"/>
      <c r="EQ88" s="128"/>
      <c r="ER88" s="128"/>
      <c r="ES88" s="128"/>
      <c r="ET88" s="128"/>
      <c r="EU88" s="128"/>
      <c r="EV88" s="128"/>
      <c r="EW88" s="128"/>
      <c r="EX88" s="128"/>
      <c r="EY88" s="128"/>
      <c r="EZ88" s="128"/>
      <c r="FA88" s="128"/>
      <c r="FB88" s="128"/>
      <c r="FC88" s="128"/>
      <c r="FD88" s="128"/>
      <c r="FE88" s="128"/>
      <c r="FF88" s="128"/>
      <c r="FG88" s="128"/>
      <c r="FH88" s="128"/>
      <c r="FI88" s="128"/>
      <c r="FJ88" s="128"/>
      <c r="FK88" s="128"/>
      <c r="FL88" s="128"/>
      <c r="FM88" s="128"/>
      <c r="FN88" s="128"/>
      <c r="FO88" s="128"/>
      <c r="FP88" s="128"/>
      <c r="FQ88" s="128"/>
      <c r="FR88" s="128"/>
      <c r="FS88" s="128"/>
      <c r="FT88" s="128"/>
      <c r="FU88" s="128"/>
      <c r="FV88" s="128"/>
      <c r="FW88" s="128"/>
      <c r="FX88" s="128"/>
      <c r="FY88" s="128"/>
      <c r="FZ88" s="128"/>
      <c r="GA88" s="128"/>
      <c r="GB88" s="128"/>
      <c r="GC88" s="128"/>
      <c r="GD88" s="128"/>
      <c r="GE88" s="128"/>
      <c r="GF88" s="128"/>
      <c r="GG88" s="128"/>
      <c r="GH88" s="128"/>
      <c r="GI88" s="128"/>
      <c r="GJ88" s="128"/>
      <c r="GK88" s="128"/>
      <c r="GL88" s="128"/>
      <c r="GM88" s="128"/>
      <c r="GN88" s="128"/>
      <c r="GO88" s="128"/>
      <c r="GP88" s="128"/>
      <c r="GQ88" s="128"/>
      <c r="GR88" s="128"/>
      <c r="GS88" s="128"/>
      <c r="GT88" s="128"/>
      <c r="GU88" s="128"/>
      <c r="GV88" s="128"/>
      <c r="GW88" s="128"/>
      <c r="GX88" s="128"/>
      <c r="GY88" s="128"/>
      <c r="GZ88" s="128"/>
      <c r="HA88" s="128"/>
      <c r="HB88" s="128"/>
      <c r="HC88" s="128"/>
      <c r="HD88" s="128"/>
      <c r="HE88" s="128"/>
      <c r="HF88" s="128"/>
      <c r="HG88" s="128"/>
      <c r="HH88" s="128"/>
      <c r="HI88" s="128"/>
      <c r="HJ88" s="128"/>
      <c r="HK88" s="128"/>
      <c r="HL88" s="128"/>
      <c r="HM88" s="128"/>
      <c r="HN88" s="128"/>
      <c r="HO88" s="128"/>
      <c r="HP88" s="128"/>
      <c r="HQ88" s="128"/>
      <c r="HR88" s="128"/>
      <c r="HS88" s="128"/>
      <c r="HT88" s="128"/>
      <c r="HU88" s="128"/>
      <c r="HV88" s="128"/>
      <c r="HW88" s="128"/>
      <c r="HX88" s="128"/>
      <c r="HY88" s="128"/>
      <c r="HZ88" s="128"/>
      <c r="IA88" s="128"/>
    </row>
    <row r="89" s="45" customFormat="1" spans="1:235">
      <c r="A89" s="139"/>
      <c r="B89" s="141">
        <v>4500</v>
      </c>
      <c r="C89" s="141">
        <v>177.165354330709</v>
      </c>
      <c r="D89" s="141">
        <v>2085</v>
      </c>
      <c r="E89" s="141">
        <v>82.0866141732284</v>
      </c>
      <c r="F89" s="141">
        <v>1404</v>
      </c>
      <c r="G89" s="141">
        <v>55.2755905511811</v>
      </c>
      <c r="H89" s="142" t="s">
        <v>39</v>
      </c>
      <c r="I89" s="148">
        <v>1670</v>
      </c>
      <c r="J89" s="141">
        <v>3340</v>
      </c>
      <c r="K89" s="148">
        <v>1520</v>
      </c>
      <c r="L89" s="141">
        <v>3040</v>
      </c>
      <c r="M89" s="141">
        <v>3238</v>
      </c>
      <c r="N89" s="141">
        <v>7138.4948</v>
      </c>
      <c r="O89" s="146">
        <v>193</v>
      </c>
      <c r="P89" s="146"/>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28"/>
      <c r="DE89" s="128"/>
      <c r="DF89" s="128"/>
      <c r="DG89" s="128"/>
      <c r="DH89" s="128"/>
      <c r="DI89" s="128"/>
      <c r="DJ89" s="128"/>
      <c r="DK89" s="128"/>
      <c r="DL89" s="128"/>
      <c r="DM89" s="128"/>
      <c r="DN89" s="128"/>
      <c r="DO89" s="128"/>
      <c r="DP89" s="128"/>
      <c r="DQ89" s="128"/>
      <c r="DR89" s="128"/>
      <c r="DS89" s="128"/>
      <c r="DT89" s="128"/>
      <c r="DU89" s="128"/>
      <c r="DV89" s="128"/>
      <c r="DW89" s="128"/>
      <c r="DX89" s="128"/>
      <c r="DY89" s="128"/>
      <c r="DZ89" s="128"/>
      <c r="EA89" s="128"/>
      <c r="EB89" s="128"/>
      <c r="EC89" s="128"/>
      <c r="ED89" s="128"/>
      <c r="EE89" s="128"/>
      <c r="EF89" s="128"/>
      <c r="EG89" s="128"/>
      <c r="EH89" s="128"/>
      <c r="EI89" s="128"/>
      <c r="EJ89" s="128"/>
      <c r="EK89" s="128"/>
      <c r="EL89" s="128"/>
      <c r="EM89" s="128"/>
      <c r="EN89" s="128"/>
      <c r="EO89" s="128"/>
      <c r="EP89" s="128"/>
      <c r="EQ89" s="128"/>
      <c r="ER89" s="128"/>
      <c r="ES89" s="128"/>
      <c r="ET89" s="128"/>
      <c r="EU89" s="128"/>
      <c r="EV89" s="128"/>
      <c r="EW89" s="128"/>
      <c r="EX89" s="128"/>
      <c r="EY89" s="128"/>
      <c r="EZ89" s="128"/>
      <c r="FA89" s="128"/>
      <c r="FB89" s="128"/>
      <c r="FC89" s="128"/>
      <c r="FD89" s="128"/>
      <c r="FE89" s="128"/>
      <c r="FF89" s="128"/>
      <c r="FG89" s="128"/>
      <c r="FH89" s="128"/>
      <c r="FI89" s="128"/>
      <c r="FJ89" s="128"/>
      <c r="FK89" s="128"/>
      <c r="FL89" s="128"/>
      <c r="FM89" s="128"/>
      <c r="FN89" s="128"/>
      <c r="FO89" s="128"/>
      <c r="FP89" s="128"/>
      <c r="FQ89" s="128"/>
      <c r="FR89" s="128"/>
      <c r="FS89" s="128"/>
      <c r="FT89" s="128"/>
      <c r="FU89" s="128"/>
      <c r="FV89" s="128"/>
      <c r="FW89" s="128"/>
      <c r="FX89" s="128"/>
      <c r="FY89" s="128"/>
      <c r="FZ89" s="128"/>
      <c r="GA89" s="128"/>
      <c r="GB89" s="128"/>
      <c r="GC89" s="128"/>
      <c r="GD89" s="128"/>
      <c r="GE89" s="128"/>
      <c r="GF89" s="128"/>
      <c r="GG89" s="128"/>
      <c r="GH89" s="128"/>
      <c r="GI89" s="128"/>
      <c r="GJ89" s="128"/>
      <c r="GK89" s="128"/>
      <c r="GL89" s="128"/>
      <c r="GM89" s="128"/>
      <c r="GN89" s="128"/>
      <c r="GO89" s="128"/>
      <c r="GP89" s="128"/>
      <c r="GQ89" s="128"/>
      <c r="GR89" s="128"/>
      <c r="GS89" s="128"/>
      <c r="GT89" s="128"/>
      <c r="GU89" s="128"/>
      <c r="GV89" s="128"/>
      <c r="GW89" s="128"/>
      <c r="GX89" s="128"/>
      <c r="GY89" s="128"/>
      <c r="GZ89" s="128"/>
      <c r="HA89" s="128"/>
      <c r="HB89" s="128"/>
      <c r="HC89" s="128"/>
      <c r="HD89" s="128"/>
      <c r="HE89" s="128"/>
      <c r="HF89" s="128"/>
      <c r="HG89" s="128"/>
      <c r="HH89" s="128"/>
      <c r="HI89" s="128"/>
      <c r="HJ89" s="128"/>
      <c r="HK89" s="128"/>
      <c r="HL89" s="128"/>
      <c r="HM89" s="128"/>
      <c r="HN89" s="128"/>
      <c r="HO89" s="128"/>
      <c r="HP89" s="128"/>
      <c r="HQ89" s="128"/>
      <c r="HR89" s="128"/>
      <c r="HS89" s="128"/>
      <c r="HT89" s="128"/>
      <c r="HU89" s="128"/>
      <c r="HV89" s="128"/>
      <c r="HW89" s="128"/>
      <c r="HX89" s="128"/>
      <c r="HY89" s="128"/>
      <c r="HZ89" s="128"/>
      <c r="IA89" s="128"/>
    </row>
    <row r="90" s="45" customFormat="1" spans="1:235">
      <c r="A90" s="139"/>
      <c r="B90" s="141">
        <v>4700</v>
      </c>
      <c r="C90" s="141">
        <v>185.03937007874</v>
      </c>
      <c r="D90" s="141">
        <v>2155</v>
      </c>
      <c r="E90" s="141">
        <v>84.8425196850394</v>
      </c>
      <c r="F90" s="141">
        <v>1474</v>
      </c>
      <c r="G90" s="141">
        <v>58.0314960629921</v>
      </c>
      <c r="H90" s="142" t="s">
        <v>39</v>
      </c>
      <c r="I90" s="148">
        <v>1600</v>
      </c>
      <c r="J90" s="141">
        <v>3200</v>
      </c>
      <c r="K90" s="148">
        <v>1450</v>
      </c>
      <c r="L90" s="141">
        <v>2900</v>
      </c>
      <c r="M90" s="141">
        <v>3254</v>
      </c>
      <c r="N90" s="141">
        <v>7173.7684</v>
      </c>
      <c r="O90" s="146">
        <v>209</v>
      </c>
      <c r="P90" s="146"/>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N90" s="128"/>
      <c r="DO90" s="128"/>
      <c r="DP90" s="128"/>
      <c r="DQ90" s="128"/>
      <c r="DR90" s="128"/>
      <c r="DS90" s="128"/>
      <c r="DT90" s="128"/>
      <c r="DU90" s="128"/>
      <c r="DV90" s="128"/>
      <c r="DW90" s="128"/>
      <c r="DX90" s="128"/>
      <c r="DY90" s="128"/>
      <c r="DZ90" s="128"/>
      <c r="EA90" s="128"/>
      <c r="EB90" s="128"/>
      <c r="EC90" s="128"/>
      <c r="ED90" s="128"/>
      <c r="EE90" s="128"/>
      <c r="EF90" s="128"/>
      <c r="EG90" s="128"/>
      <c r="EH90" s="128"/>
      <c r="EI90" s="128"/>
      <c r="EJ90" s="128"/>
      <c r="EK90" s="128"/>
      <c r="EL90" s="128"/>
      <c r="EM90" s="128"/>
      <c r="EN90" s="128"/>
      <c r="EO90" s="128"/>
      <c r="EP90" s="128"/>
      <c r="EQ90" s="128"/>
      <c r="ER90" s="128"/>
      <c r="ES90" s="128"/>
      <c r="ET90" s="128"/>
      <c r="EU90" s="128"/>
      <c r="EV90" s="128"/>
      <c r="EW90" s="128"/>
      <c r="EX90" s="128"/>
      <c r="EY90" s="128"/>
      <c r="EZ90" s="128"/>
      <c r="FA90" s="128"/>
      <c r="FB90" s="128"/>
      <c r="FC90" s="128"/>
      <c r="FD90" s="128"/>
      <c r="FE90" s="128"/>
      <c r="FF90" s="128"/>
      <c r="FG90" s="128"/>
      <c r="FH90" s="128"/>
      <c r="FI90" s="128"/>
      <c r="FJ90" s="128"/>
      <c r="FK90" s="128"/>
      <c r="FL90" s="128"/>
      <c r="FM90" s="128"/>
      <c r="FN90" s="128"/>
      <c r="FO90" s="128"/>
      <c r="FP90" s="128"/>
      <c r="FQ90" s="128"/>
      <c r="FR90" s="128"/>
      <c r="FS90" s="128"/>
      <c r="FT90" s="128"/>
      <c r="FU90" s="128"/>
      <c r="FV90" s="128"/>
      <c r="FW90" s="128"/>
      <c r="FX90" s="128"/>
      <c r="FY90" s="128"/>
      <c r="FZ90" s="128"/>
      <c r="GA90" s="128"/>
      <c r="GB90" s="128"/>
      <c r="GC90" s="128"/>
      <c r="GD90" s="128"/>
      <c r="GE90" s="128"/>
      <c r="GF90" s="128"/>
      <c r="GG90" s="128"/>
      <c r="GH90" s="128"/>
      <c r="GI90" s="128"/>
      <c r="GJ90" s="128"/>
      <c r="GK90" s="128"/>
      <c r="GL90" s="128"/>
      <c r="GM90" s="128"/>
      <c r="GN90" s="128"/>
      <c r="GO90" s="128"/>
      <c r="GP90" s="128"/>
      <c r="GQ90" s="128"/>
      <c r="GR90" s="128"/>
      <c r="GS90" s="128"/>
      <c r="GT90" s="128"/>
      <c r="GU90" s="128"/>
      <c r="GV90" s="128"/>
      <c r="GW90" s="128"/>
      <c r="GX90" s="128"/>
      <c r="GY90" s="128"/>
      <c r="GZ90" s="128"/>
      <c r="HA90" s="128"/>
      <c r="HB90" s="128"/>
      <c r="HC90" s="128"/>
      <c r="HD90" s="128"/>
      <c r="HE90" s="128"/>
      <c r="HF90" s="128"/>
      <c r="HG90" s="128"/>
      <c r="HH90" s="128"/>
      <c r="HI90" s="128"/>
      <c r="HJ90" s="128"/>
      <c r="HK90" s="128"/>
      <c r="HL90" s="128"/>
      <c r="HM90" s="128"/>
      <c r="HN90" s="128"/>
      <c r="HO90" s="128"/>
      <c r="HP90" s="128"/>
      <c r="HQ90" s="128"/>
      <c r="HR90" s="128"/>
      <c r="HS90" s="128"/>
      <c r="HT90" s="128"/>
      <c r="HU90" s="128"/>
      <c r="HV90" s="128"/>
      <c r="HW90" s="128"/>
      <c r="HX90" s="128"/>
      <c r="HY90" s="128"/>
      <c r="HZ90" s="128"/>
      <c r="IA90" s="128"/>
    </row>
    <row r="91" s="45" customFormat="1" spans="1:235">
      <c r="A91" s="139"/>
      <c r="B91" s="141">
        <v>5000</v>
      </c>
      <c r="C91" s="141">
        <v>196.850393700787</v>
      </c>
      <c r="D91" s="141">
        <v>2255</v>
      </c>
      <c r="E91" s="141">
        <v>88.7795275590551</v>
      </c>
      <c r="F91" s="141">
        <v>1574</v>
      </c>
      <c r="G91" s="141">
        <v>61.9685039370079</v>
      </c>
      <c r="H91" s="142" t="s">
        <v>39</v>
      </c>
      <c r="I91" s="148">
        <v>1500</v>
      </c>
      <c r="J91" s="141">
        <v>3000</v>
      </c>
      <c r="K91" s="148">
        <v>1350</v>
      </c>
      <c r="L91" s="141">
        <v>2700</v>
      </c>
      <c r="M91" s="141">
        <v>3275</v>
      </c>
      <c r="N91" s="141">
        <v>7220.065</v>
      </c>
      <c r="O91" s="146">
        <v>230</v>
      </c>
      <c r="P91" s="146"/>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c r="CJ91" s="128"/>
      <c r="CK91" s="128"/>
      <c r="CL91" s="128"/>
      <c r="CM91" s="128"/>
      <c r="CN91" s="128"/>
      <c r="CO91" s="128"/>
      <c r="CP91" s="128"/>
      <c r="CQ91" s="128"/>
      <c r="CR91" s="128"/>
      <c r="CS91" s="128"/>
      <c r="CT91" s="128"/>
      <c r="CU91" s="128"/>
      <c r="CV91" s="128"/>
      <c r="CW91" s="128"/>
      <c r="CX91" s="128"/>
      <c r="CY91" s="128"/>
      <c r="CZ91" s="128"/>
      <c r="DA91" s="128"/>
      <c r="DB91" s="128"/>
      <c r="DC91" s="128"/>
      <c r="DD91" s="128"/>
      <c r="DE91" s="128"/>
      <c r="DF91" s="128"/>
      <c r="DG91" s="128"/>
      <c r="DH91" s="128"/>
      <c r="DI91" s="128"/>
      <c r="DJ91" s="128"/>
      <c r="DK91" s="128"/>
      <c r="DL91" s="128"/>
      <c r="DM91" s="128"/>
      <c r="DN91" s="128"/>
      <c r="DO91" s="128"/>
      <c r="DP91" s="128"/>
      <c r="DQ91" s="128"/>
      <c r="DR91" s="128"/>
      <c r="DS91" s="128"/>
      <c r="DT91" s="128"/>
      <c r="DU91" s="128"/>
      <c r="DV91" s="128"/>
      <c r="DW91" s="128"/>
      <c r="DX91" s="128"/>
      <c r="DY91" s="128"/>
      <c r="DZ91" s="128"/>
      <c r="EA91" s="128"/>
      <c r="EB91" s="128"/>
      <c r="EC91" s="128"/>
      <c r="ED91" s="128"/>
      <c r="EE91" s="128"/>
      <c r="EF91" s="128"/>
      <c r="EG91" s="128"/>
      <c r="EH91" s="128"/>
      <c r="EI91" s="128"/>
      <c r="EJ91" s="128"/>
      <c r="EK91" s="128"/>
      <c r="EL91" s="128"/>
      <c r="EM91" s="128"/>
      <c r="EN91" s="128"/>
      <c r="EO91" s="128"/>
      <c r="EP91" s="128"/>
      <c r="EQ91" s="128"/>
      <c r="ER91" s="128"/>
      <c r="ES91" s="128"/>
      <c r="ET91" s="128"/>
      <c r="EU91" s="128"/>
      <c r="EV91" s="128"/>
      <c r="EW91" s="128"/>
      <c r="EX91" s="128"/>
      <c r="EY91" s="128"/>
      <c r="EZ91" s="128"/>
      <c r="FA91" s="128"/>
      <c r="FB91" s="128"/>
      <c r="FC91" s="128"/>
      <c r="FD91" s="128"/>
      <c r="FE91" s="128"/>
      <c r="FF91" s="128"/>
      <c r="FG91" s="128"/>
      <c r="FH91" s="128"/>
      <c r="FI91" s="128"/>
      <c r="FJ91" s="128"/>
      <c r="FK91" s="128"/>
      <c r="FL91" s="128"/>
      <c r="FM91" s="128"/>
      <c r="FN91" s="128"/>
      <c r="FO91" s="128"/>
      <c r="FP91" s="128"/>
      <c r="FQ91" s="128"/>
      <c r="FR91" s="128"/>
      <c r="FS91" s="128"/>
      <c r="FT91" s="128"/>
      <c r="FU91" s="128"/>
      <c r="FV91" s="128"/>
      <c r="FW91" s="128"/>
      <c r="FX91" s="128"/>
      <c r="FY91" s="128"/>
      <c r="FZ91" s="128"/>
      <c r="GA91" s="128"/>
      <c r="GB91" s="128"/>
      <c r="GC91" s="128"/>
      <c r="GD91" s="128"/>
      <c r="GE91" s="128"/>
      <c r="GF91" s="128"/>
      <c r="GG91" s="128"/>
      <c r="GH91" s="128"/>
      <c r="GI91" s="128"/>
      <c r="GJ91" s="128"/>
      <c r="GK91" s="128"/>
      <c r="GL91" s="128"/>
      <c r="GM91" s="128"/>
      <c r="GN91" s="128"/>
      <c r="GO91" s="128"/>
      <c r="GP91" s="128"/>
      <c r="GQ91" s="128"/>
      <c r="GR91" s="128"/>
      <c r="GS91" s="128"/>
      <c r="GT91" s="128"/>
      <c r="GU91" s="128"/>
      <c r="GV91" s="128"/>
      <c r="GW91" s="128"/>
      <c r="GX91" s="128"/>
      <c r="GY91" s="128"/>
      <c r="GZ91" s="128"/>
      <c r="HA91" s="128"/>
      <c r="HB91" s="128"/>
      <c r="HC91" s="128"/>
      <c r="HD91" s="128"/>
      <c r="HE91" s="128"/>
      <c r="HF91" s="128"/>
      <c r="HG91" s="128"/>
      <c r="HH91" s="128"/>
      <c r="HI91" s="128"/>
      <c r="HJ91" s="128"/>
      <c r="HK91" s="128"/>
      <c r="HL91" s="128"/>
      <c r="HM91" s="128"/>
      <c r="HN91" s="128"/>
      <c r="HO91" s="128"/>
      <c r="HP91" s="128"/>
      <c r="HQ91" s="128"/>
      <c r="HR91" s="128"/>
      <c r="HS91" s="128"/>
      <c r="HT91" s="128"/>
      <c r="HU91" s="128"/>
      <c r="HV91" s="128"/>
      <c r="HW91" s="128"/>
      <c r="HX91" s="128"/>
      <c r="HY91" s="128"/>
      <c r="HZ91" s="128"/>
      <c r="IA91" s="128"/>
    </row>
    <row r="92" s="45" customFormat="1" spans="1:235">
      <c r="A92" s="139"/>
      <c r="B92" s="141">
        <v>5500</v>
      </c>
      <c r="C92" s="141">
        <v>216.535433070866</v>
      </c>
      <c r="D92" s="141">
        <v>2505</v>
      </c>
      <c r="E92" s="141">
        <v>98.6220472440945</v>
      </c>
      <c r="F92" s="141">
        <v>1824</v>
      </c>
      <c r="G92" s="141">
        <v>71.8110236220472</v>
      </c>
      <c r="H92" s="142" t="s">
        <v>39</v>
      </c>
      <c r="I92" s="148">
        <v>1300</v>
      </c>
      <c r="J92" s="141">
        <v>2600</v>
      </c>
      <c r="K92" s="148">
        <v>1150</v>
      </c>
      <c r="L92" s="141">
        <v>2300</v>
      </c>
      <c r="M92" s="141">
        <v>3357</v>
      </c>
      <c r="N92" s="141">
        <v>7400.8422</v>
      </c>
      <c r="O92" s="146">
        <v>312</v>
      </c>
      <c r="P92" s="146"/>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c r="EO92" s="128"/>
      <c r="EP92" s="128"/>
      <c r="EQ92" s="128"/>
      <c r="ER92" s="128"/>
      <c r="ES92" s="128"/>
      <c r="ET92" s="128"/>
      <c r="EU92" s="128"/>
      <c r="EV92" s="128"/>
      <c r="EW92" s="128"/>
      <c r="EX92" s="128"/>
      <c r="EY92" s="128"/>
      <c r="EZ92" s="128"/>
      <c r="FA92" s="128"/>
      <c r="FB92" s="128"/>
      <c r="FC92" s="128"/>
      <c r="FD92" s="128"/>
      <c r="FE92" s="128"/>
      <c r="FF92" s="128"/>
      <c r="FG92" s="128"/>
      <c r="FH92" s="128"/>
      <c r="FI92" s="128"/>
      <c r="FJ92" s="128"/>
      <c r="FK92" s="128"/>
      <c r="FL92" s="128"/>
      <c r="FM92" s="128"/>
      <c r="FN92" s="128"/>
      <c r="FO92" s="128"/>
      <c r="FP92" s="128"/>
      <c r="FQ92" s="128"/>
      <c r="FR92" s="128"/>
      <c r="FS92" s="128"/>
      <c r="FT92" s="128"/>
      <c r="FU92" s="128"/>
      <c r="FV92" s="128"/>
      <c r="FW92" s="128"/>
      <c r="FX92" s="128"/>
      <c r="FY92" s="128"/>
      <c r="FZ92" s="128"/>
      <c r="GA92" s="128"/>
      <c r="GB92" s="128"/>
      <c r="GC92" s="128"/>
      <c r="GD92" s="128"/>
      <c r="GE92" s="128"/>
      <c r="GF92" s="128"/>
      <c r="GG92" s="128"/>
      <c r="GH92" s="128"/>
      <c r="GI92" s="128"/>
      <c r="GJ92" s="128"/>
      <c r="GK92" s="128"/>
      <c r="GL92" s="128"/>
      <c r="GM92" s="128"/>
      <c r="GN92" s="128"/>
      <c r="GO92" s="128"/>
      <c r="GP92" s="128"/>
      <c r="GQ92" s="128"/>
      <c r="GR92" s="128"/>
      <c r="GS92" s="128"/>
      <c r="GT92" s="128"/>
      <c r="GU92" s="128"/>
      <c r="GV92" s="128"/>
      <c r="GW92" s="128"/>
      <c r="GX92" s="128"/>
      <c r="GY92" s="128"/>
      <c r="GZ92" s="128"/>
      <c r="HA92" s="128"/>
      <c r="HB92" s="128"/>
      <c r="HC92" s="128"/>
      <c r="HD92" s="128"/>
      <c r="HE92" s="128"/>
      <c r="HF92" s="128"/>
      <c r="HG92" s="128"/>
      <c r="HH92" s="128"/>
      <c r="HI92" s="128"/>
      <c r="HJ92" s="128"/>
      <c r="HK92" s="128"/>
      <c r="HL92" s="128"/>
      <c r="HM92" s="128"/>
      <c r="HN92" s="128"/>
      <c r="HO92" s="128"/>
      <c r="HP92" s="128"/>
      <c r="HQ92" s="128"/>
      <c r="HR92" s="128"/>
      <c r="HS92" s="128"/>
      <c r="HT92" s="128"/>
      <c r="HU92" s="128"/>
      <c r="HV92" s="128"/>
      <c r="HW92" s="128"/>
      <c r="HX92" s="128"/>
      <c r="HY92" s="128"/>
      <c r="HZ92" s="128"/>
      <c r="IA92" s="128"/>
    </row>
    <row r="93" s="45" customFormat="1" spans="1:235">
      <c r="A93" s="139"/>
      <c r="B93" s="141">
        <v>6000</v>
      </c>
      <c r="C93" s="144">
        <v>236.220472440945</v>
      </c>
      <c r="D93" s="145">
        <v>2755</v>
      </c>
      <c r="E93" s="141">
        <v>108.464566929134</v>
      </c>
      <c r="F93" s="145">
        <v>2030</v>
      </c>
      <c r="G93" s="141">
        <v>79.9212598425197</v>
      </c>
      <c r="H93" s="142" t="s">
        <v>39</v>
      </c>
      <c r="I93" s="148">
        <v>1100</v>
      </c>
      <c r="J93" s="141">
        <v>2200</v>
      </c>
      <c r="K93" s="148">
        <v>950</v>
      </c>
      <c r="L93" s="141">
        <v>1900</v>
      </c>
      <c r="M93" s="141">
        <v>3409</v>
      </c>
      <c r="N93" s="141">
        <v>7515.4814</v>
      </c>
      <c r="O93" s="149">
        <v>364</v>
      </c>
      <c r="P93" s="149"/>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c r="DC93" s="128"/>
      <c r="DD93" s="128"/>
      <c r="DE93" s="128"/>
      <c r="DF93" s="128"/>
      <c r="DG93" s="128"/>
      <c r="DH93" s="128"/>
      <c r="DI93" s="128"/>
      <c r="DJ93" s="128"/>
      <c r="DK93" s="128"/>
      <c r="DL93" s="128"/>
      <c r="DM93" s="128"/>
      <c r="DN93" s="128"/>
      <c r="DO93" s="128"/>
      <c r="DP93" s="128"/>
      <c r="DQ93" s="128"/>
      <c r="DR93" s="128"/>
      <c r="DS93" s="128"/>
      <c r="DT93" s="128"/>
      <c r="DU93" s="128"/>
      <c r="DV93" s="128"/>
      <c r="DW93" s="128"/>
      <c r="DX93" s="128"/>
      <c r="DY93" s="128"/>
      <c r="DZ93" s="128"/>
      <c r="EA93" s="128"/>
      <c r="EB93" s="128"/>
      <c r="EC93" s="128"/>
      <c r="ED93" s="128"/>
      <c r="EE93" s="128"/>
      <c r="EF93" s="128"/>
      <c r="EG93" s="128"/>
      <c r="EH93" s="128"/>
      <c r="EI93" s="128"/>
      <c r="EJ93" s="128"/>
      <c r="EK93" s="128"/>
      <c r="EL93" s="128"/>
      <c r="EM93" s="128"/>
      <c r="EN93" s="128"/>
      <c r="EO93" s="128"/>
      <c r="EP93" s="128"/>
      <c r="EQ93" s="128"/>
      <c r="ER93" s="128"/>
      <c r="ES93" s="128"/>
      <c r="ET93" s="128"/>
      <c r="EU93" s="128"/>
      <c r="EV93" s="128"/>
      <c r="EW93" s="128"/>
      <c r="EX93" s="128"/>
      <c r="EY93" s="128"/>
      <c r="EZ93" s="128"/>
      <c r="FA93" s="128"/>
      <c r="FB93" s="128"/>
      <c r="FC93" s="128"/>
      <c r="FD93" s="128"/>
      <c r="FE93" s="128"/>
      <c r="FF93" s="128"/>
      <c r="FG93" s="128"/>
      <c r="FH93" s="128"/>
      <c r="FI93" s="128"/>
      <c r="FJ93" s="128"/>
      <c r="FK93" s="128"/>
      <c r="FL93" s="128"/>
      <c r="FM93" s="128"/>
      <c r="FN93" s="128"/>
      <c r="FO93" s="128"/>
      <c r="FP93" s="128"/>
      <c r="FQ93" s="128"/>
      <c r="FR93" s="128"/>
      <c r="FS93" s="128"/>
      <c r="FT93" s="128"/>
      <c r="FU93" s="128"/>
      <c r="FV93" s="128"/>
      <c r="FW93" s="128"/>
      <c r="FX93" s="128"/>
      <c r="FY93" s="128"/>
      <c r="FZ93" s="128"/>
      <c r="GA93" s="128"/>
      <c r="GB93" s="128"/>
      <c r="GC93" s="128"/>
      <c r="GD93" s="128"/>
      <c r="GE93" s="128"/>
      <c r="GF93" s="128"/>
      <c r="GG93" s="128"/>
      <c r="GH93" s="128"/>
      <c r="GI93" s="128"/>
      <c r="GJ93" s="128"/>
      <c r="GK93" s="128"/>
      <c r="GL93" s="128"/>
      <c r="GM93" s="128"/>
      <c r="GN93" s="128"/>
      <c r="GO93" s="128"/>
      <c r="GP93" s="128"/>
      <c r="GQ93" s="128"/>
      <c r="GR93" s="128"/>
      <c r="GS93" s="128"/>
      <c r="GT93" s="128"/>
      <c r="GU93" s="128"/>
      <c r="GV93" s="128"/>
      <c r="GW93" s="128"/>
      <c r="GX93" s="128"/>
      <c r="GY93" s="128"/>
      <c r="GZ93" s="128"/>
      <c r="HA93" s="128"/>
      <c r="HB93" s="128"/>
      <c r="HC93" s="128"/>
      <c r="HD93" s="128"/>
      <c r="HE93" s="128"/>
      <c r="HF93" s="128"/>
      <c r="HG93" s="128"/>
      <c r="HH93" s="128"/>
      <c r="HI93" s="128"/>
      <c r="HJ93" s="128"/>
      <c r="HK93" s="128"/>
      <c r="HL93" s="128"/>
      <c r="HM93" s="128"/>
      <c r="HN93" s="128"/>
      <c r="HO93" s="128"/>
      <c r="HP93" s="128"/>
      <c r="HQ93" s="128"/>
      <c r="HR93" s="128"/>
      <c r="HS93" s="128"/>
      <c r="HT93" s="128"/>
      <c r="HU93" s="128"/>
      <c r="HV93" s="128"/>
      <c r="HW93" s="128"/>
      <c r="HX93" s="128"/>
      <c r="HY93" s="128"/>
      <c r="HZ93" s="128"/>
      <c r="IA93" s="128"/>
    </row>
    <row r="94" s="128" customFormat="1" ht="38.45" customHeight="1" spans="1:16">
      <c r="A94" s="31"/>
      <c r="B94" s="32"/>
      <c r="C94" s="32"/>
      <c r="D94" s="32"/>
      <c r="E94" s="32"/>
      <c r="F94" s="150" t="s">
        <v>0</v>
      </c>
      <c r="G94" s="150"/>
      <c r="H94" s="150"/>
      <c r="I94" s="150"/>
      <c r="J94" s="150"/>
      <c r="K94" s="150"/>
      <c r="L94" s="150" t="s">
        <v>112</v>
      </c>
      <c r="M94" s="150"/>
      <c r="N94" s="150"/>
      <c r="O94" s="150"/>
      <c r="P94" s="150"/>
    </row>
    <row r="95" s="128" customFormat="1" ht="68" customHeight="1" spans="1:18">
      <c r="A95" s="119" t="s">
        <v>2</v>
      </c>
      <c r="B95" s="8" t="s">
        <v>3</v>
      </c>
      <c r="C95" s="9"/>
      <c r="D95" s="8" t="s">
        <v>4</v>
      </c>
      <c r="E95" s="9"/>
      <c r="F95" s="8" t="s">
        <v>5</v>
      </c>
      <c r="G95" s="9"/>
      <c r="H95" s="8" t="s">
        <v>6</v>
      </c>
      <c r="I95" s="8" t="s">
        <v>7</v>
      </c>
      <c r="J95" s="9"/>
      <c r="K95" s="9"/>
      <c r="L95" s="9"/>
      <c r="M95" s="9" t="s">
        <v>8</v>
      </c>
      <c r="N95" s="9"/>
      <c r="O95" s="9" t="s">
        <v>8</v>
      </c>
      <c r="P95" s="9"/>
      <c r="Q95" s="9" t="s">
        <v>8</v>
      </c>
      <c r="R95" s="9"/>
    </row>
    <row r="96" s="129" customFormat="1" ht="14.4" spans="1:18">
      <c r="A96" s="121"/>
      <c r="B96" s="9"/>
      <c r="C96" s="9"/>
      <c r="D96" s="9"/>
      <c r="E96" s="9"/>
      <c r="F96" s="9"/>
      <c r="G96" s="9"/>
      <c r="H96" s="9"/>
      <c r="I96" s="8" t="s">
        <v>9</v>
      </c>
      <c r="J96" s="9"/>
      <c r="K96" s="8" t="s">
        <v>10</v>
      </c>
      <c r="L96" s="9"/>
      <c r="M96" s="9" t="s">
        <v>113</v>
      </c>
      <c r="N96" s="9"/>
      <c r="O96" s="9" t="s">
        <v>114</v>
      </c>
      <c r="P96" s="9"/>
      <c r="Q96" s="9" t="s">
        <v>115</v>
      </c>
      <c r="R96" s="9"/>
    </row>
    <row r="97" s="130" customFormat="1" ht="48.75" customHeight="1" spans="1:18">
      <c r="A97" s="121"/>
      <c r="B97" s="151" t="s">
        <v>11</v>
      </c>
      <c r="C97" s="151" t="s">
        <v>12</v>
      </c>
      <c r="D97" s="151" t="s">
        <v>11</v>
      </c>
      <c r="E97" s="151" t="s">
        <v>12</v>
      </c>
      <c r="F97" s="151" t="s">
        <v>11</v>
      </c>
      <c r="G97" s="151" t="s">
        <v>12</v>
      </c>
      <c r="H97" s="151" t="s">
        <v>13</v>
      </c>
      <c r="I97" s="151" t="s">
        <v>14</v>
      </c>
      <c r="J97" s="151" t="s">
        <v>15</v>
      </c>
      <c r="K97" s="151" t="s">
        <v>14</v>
      </c>
      <c r="L97" s="151" t="s">
        <v>15</v>
      </c>
      <c r="M97" s="151" t="s">
        <v>16</v>
      </c>
      <c r="N97" s="151" t="s">
        <v>17</v>
      </c>
      <c r="O97" s="151" t="s">
        <v>16</v>
      </c>
      <c r="P97" s="151" t="s">
        <v>17</v>
      </c>
      <c r="Q97" s="151" t="s">
        <v>16</v>
      </c>
      <c r="R97" s="151" t="s">
        <v>17</v>
      </c>
    </row>
    <row r="98" s="130" customFormat="1" ht="18" customHeight="1" spans="1:18">
      <c r="A98" s="152" t="s">
        <v>18</v>
      </c>
      <c r="B98" s="153">
        <v>2000</v>
      </c>
      <c r="C98" s="154">
        <f t="shared" ref="C98:G98" si="0">B98/25.4</f>
        <v>78.740157480315</v>
      </c>
      <c r="D98" s="155">
        <v>1530</v>
      </c>
      <c r="E98" s="154">
        <f t="shared" si="0"/>
        <v>60.2362204724409</v>
      </c>
      <c r="F98" s="156">
        <v>90</v>
      </c>
      <c r="G98" s="154">
        <f t="shared" si="0"/>
        <v>3.54330708661417</v>
      </c>
      <c r="H98" s="345" t="s">
        <v>38</v>
      </c>
      <c r="I98" s="180">
        <v>2000</v>
      </c>
      <c r="J98" s="181">
        <f t="shared" ref="J98:N98" si="1">I98*2.2</f>
        <v>4400</v>
      </c>
      <c r="K98" s="181">
        <f t="shared" ref="K98:K123" si="2">I98-150</f>
        <v>1850</v>
      </c>
      <c r="L98" s="181">
        <f t="shared" si="1"/>
        <v>4070</v>
      </c>
      <c r="M98" s="181">
        <v>3463</v>
      </c>
      <c r="N98" s="182">
        <f t="shared" si="1"/>
        <v>7618.6</v>
      </c>
      <c r="O98" s="181">
        <v>3563</v>
      </c>
      <c r="P98" s="182">
        <f t="shared" ref="P98:P123" si="3">O98*2.2</f>
        <v>7838.6</v>
      </c>
      <c r="Q98" s="181">
        <v>3358</v>
      </c>
      <c r="R98" s="182">
        <f t="shared" ref="R98:R123" si="4">Q98*2.2</f>
        <v>7387.6</v>
      </c>
    </row>
    <row r="99" s="130" customFormat="1" spans="1:18">
      <c r="A99" s="157"/>
      <c r="B99" s="158">
        <v>2300</v>
      </c>
      <c r="C99" s="159">
        <f t="shared" ref="C99:G99" si="5">B99/25.4</f>
        <v>90.5511811023622</v>
      </c>
      <c r="D99" s="36">
        <v>1680</v>
      </c>
      <c r="E99" s="159">
        <f t="shared" si="5"/>
        <v>66.1417322834646</v>
      </c>
      <c r="F99" s="160">
        <v>90</v>
      </c>
      <c r="G99" s="159">
        <f t="shared" si="5"/>
        <v>3.54330708661417</v>
      </c>
      <c r="H99" s="346" t="s">
        <v>38</v>
      </c>
      <c r="I99" s="183">
        <v>2000</v>
      </c>
      <c r="J99" s="184">
        <f t="shared" ref="J99:N99" si="6">I99*2.2</f>
        <v>4400</v>
      </c>
      <c r="K99" s="184">
        <f t="shared" si="2"/>
        <v>1850</v>
      </c>
      <c r="L99" s="184">
        <f t="shared" si="6"/>
        <v>4070</v>
      </c>
      <c r="M99" s="184">
        <v>3485</v>
      </c>
      <c r="N99" s="185">
        <f t="shared" si="6"/>
        <v>7667</v>
      </c>
      <c r="O99" s="184">
        <v>3585</v>
      </c>
      <c r="P99" s="185">
        <f t="shared" si="3"/>
        <v>7887</v>
      </c>
      <c r="Q99" s="184">
        <v>3380</v>
      </c>
      <c r="R99" s="185">
        <f t="shared" si="4"/>
        <v>7436</v>
      </c>
    </row>
    <row r="100" s="130" customFormat="1" customHeight="1" spans="1:18">
      <c r="A100" s="161"/>
      <c r="B100" s="158">
        <v>2500</v>
      </c>
      <c r="C100" s="159">
        <f t="shared" ref="C100:G100" si="7">B100/25.4</f>
        <v>98.4251968503937</v>
      </c>
      <c r="D100" s="36">
        <v>1780</v>
      </c>
      <c r="E100" s="159">
        <f t="shared" si="7"/>
        <v>70.0787401574803</v>
      </c>
      <c r="F100" s="160">
        <v>90</v>
      </c>
      <c r="G100" s="159">
        <f t="shared" si="7"/>
        <v>3.54330708661417</v>
      </c>
      <c r="H100" s="346" t="s">
        <v>38</v>
      </c>
      <c r="I100" s="183">
        <v>2000</v>
      </c>
      <c r="J100" s="184">
        <f t="shared" ref="J100:N100" si="8">I100*2.2</f>
        <v>4400</v>
      </c>
      <c r="K100" s="184">
        <f t="shared" si="2"/>
        <v>1850</v>
      </c>
      <c r="L100" s="184">
        <f t="shared" si="8"/>
        <v>4070</v>
      </c>
      <c r="M100" s="184">
        <v>3499</v>
      </c>
      <c r="N100" s="185">
        <f t="shared" si="8"/>
        <v>7697.8</v>
      </c>
      <c r="O100" s="184">
        <v>3599</v>
      </c>
      <c r="P100" s="185">
        <f t="shared" si="3"/>
        <v>7917.8</v>
      </c>
      <c r="Q100" s="184">
        <v>3394</v>
      </c>
      <c r="R100" s="185">
        <f t="shared" si="4"/>
        <v>7466.8</v>
      </c>
    </row>
    <row r="101" s="130" customFormat="1" spans="1:18">
      <c r="A101" s="161"/>
      <c r="B101" s="158">
        <v>2700</v>
      </c>
      <c r="C101" s="159">
        <f t="shared" ref="C101:G101" si="9">B101/25.4</f>
        <v>106.299212598425</v>
      </c>
      <c r="D101" s="36">
        <v>1880</v>
      </c>
      <c r="E101" s="159">
        <f t="shared" si="9"/>
        <v>74.0157480314961</v>
      </c>
      <c r="F101" s="160">
        <v>90</v>
      </c>
      <c r="G101" s="159">
        <f t="shared" si="9"/>
        <v>3.54330708661417</v>
      </c>
      <c r="H101" s="346" t="s">
        <v>38</v>
      </c>
      <c r="I101" s="183">
        <v>2000</v>
      </c>
      <c r="J101" s="184">
        <f t="shared" ref="J101:N101" si="10">I101*2.2</f>
        <v>4400</v>
      </c>
      <c r="K101" s="184">
        <f t="shared" si="2"/>
        <v>1850</v>
      </c>
      <c r="L101" s="184">
        <f t="shared" si="10"/>
        <v>4070</v>
      </c>
      <c r="M101" s="184">
        <v>3513</v>
      </c>
      <c r="N101" s="185">
        <f t="shared" si="10"/>
        <v>7728.6</v>
      </c>
      <c r="O101" s="184">
        <v>3613</v>
      </c>
      <c r="P101" s="185">
        <f t="shared" si="3"/>
        <v>7948.6</v>
      </c>
      <c r="Q101" s="184">
        <v>3408</v>
      </c>
      <c r="R101" s="185">
        <f t="shared" si="4"/>
        <v>7497.6</v>
      </c>
    </row>
    <row r="102" s="130" customFormat="1" spans="1:18">
      <c r="A102" s="161"/>
      <c r="B102" s="158">
        <v>3000</v>
      </c>
      <c r="C102" s="159">
        <f t="shared" ref="C102:G102" si="11">B102/25.4</f>
        <v>118.110236220472</v>
      </c>
      <c r="D102" s="36">
        <v>2030</v>
      </c>
      <c r="E102" s="159">
        <f t="shared" si="11"/>
        <v>79.9212598425197</v>
      </c>
      <c r="F102" s="160">
        <v>90</v>
      </c>
      <c r="G102" s="159">
        <f t="shared" si="11"/>
        <v>3.54330708661417</v>
      </c>
      <c r="H102" s="346" t="s">
        <v>38</v>
      </c>
      <c r="I102" s="183">
        <v>2000</v>
      </c>
      <c r="J102" s="184">
        <f t="shared" ref="J102:N102" si="12">I102*2.2</f>
        <v>4400</v>
      </c>
      <c r="K102" s="184">
        <f t="shared" si="2"/>
        <v>1850</v>
      </c>
      <c r="L102" s="184">
        <f t="shared" si="12"/>
        <v>4070</v>
      </c>
      <c r="M102" s="184">
        <v>3535</v>
      </c>
      <c r="N102" s="185">
        <f t="shared" si="12"/>
        <v>7777</v>
      </c>
      <c r="O102" s="184">
        <v>3635</v>
      </c>
      <c r="P102" s="185">
        <f t="shared" si="3"/>
        <v>7997</v>
      </c>
      <c r="Q102" s="184">
        <v>3430</v>
      </c>
      <c r="R102" s="185">
        <f t="shared" si="4"/>
        <v>7546</v>
      </c>
    </row>
    <row r="103" s="130" customFormat="1" spans="1:18">
      <c r="A103" s="161"/>
      <c r="B103" s="158">
        <v>3300</v>
      </c>
      <c r="C103" s="159">
        <f t="shared" ref="C103:G103" si="13">B103/25.4</f>
        <v>129.92125984252</v>
      </c>
      <c r="D103" s="36">
        <v>2180</v>
      </c>
      <c r="E103" s="159">
        <f t="shared" si="13"/>
        <v>85.8267716535433</v>
      </c>
      <c r="F103" s="160">
        <v>90</v>
      </c>
      <c r="G103" s="159">
        <f t="shared" si="13"/>
        <v>3.54330708661417</v>
      </c>
      <c r="H103" s="346" t="s">
        <v>38</v>
      </c>
      <c r="I103" s="183">
        <v>2000</v>
      </c>
      <c r="J103" s="184">
        <f t="shared" ref="J103:N103" si="14">I103*2.2</f>
        <v>4400</v>
      </c>
      <c r="K103" s="184">
        <f t="shared" si="2"/>
        <v>1850</v>
      </c>
      <c r="L103" s="184">
        <f t="shared" si="14"/>
        <v>4070</v>
      </c>
      <c r="M103" s="184">
        <v>3557</v>
      </c>
      <c r="N103" s="185">
        <f t="shared" si="14"/>
        <v>7825.4</v>
      </c>
      <c r="O103" s="184">
        <v>3657</v>
      </c>
      <c r="P103" s="185">
        <f t="shared" si="3"/>
        <v>8045.4</v>
      </c>
      <c r="Q103" s="184">
        <v>3452</v>
      </c>
      <c r="R103" s="185">
        <f t="shared" si="4"/>
        <v>7594.4</v>
      </c>
    </row>
    <row r="104" s="130" customFormat="1" spans="1:18">
      <c r="A104" s="161"/>
      <c r="B104" s="158">
        <v>3500</v>
      </c>
      <c r="C104" s="159">
        <f t="shared" ref="C104:G104" si="15">B104/25.4</f>
        <v>137.795275590551</v>
      </c>
      <c r="D104" s="36">
        <v>2280</v>
      </c>
      <c r="E104" s="159">
        <f t="shared" si="15"/>
        <v>89.7637795275591</v>
      </c>
      <c r="F104" s="160">
        <v>90</v>
      </c>
      <c r="G104" s="159">
        <f t="shared" si="15"/>
        <v>3.54330708661417</v>
      </c>
      <c r="H104" s="346" t="s">
        <v>38</v>
      </c>
      <c r="I104" s="183">
        <v>2000</v>
      </c>
      <c r="J104" s="184">
        <f t="shared" ref="J104:N104" si="16">I104*2.2</f>
        <v>4400</v>
      </c>
      <c r="K104" s="184">
        <f t="shared" si="2"/>
        <v>1850</v>
      </c>
      <c r="L104" s="184">
        <f t="shared" si="16"/>
        <v>4070</v>
      </c>
      <c r="M104" s="184">
        <v>3571</v>
      </c>
      <c r="N104" s="185">
        <f t="shared" si="16"/>
        <v>7856.2</v>
      </c>
      <c r="O104" s="184">
        <v>3671</v>
      </c>
      <c r="P104" s="185">
        <f t="shared" si="3"/>
        <v>8076.2</v>
      </c>
      <c r="Q104" s="184">
        <v>3466</v>
      </c>
      <c r="R104" s="185">
        <f t="shared" si="4"/>
        <v>7625.2</v>
      </c>
    </row>
    <row r="105" s="130" customFormat="1" spans="1:18">
      <c r="A105" s="161"/>
      <c r="B105" s="158">
        <v>4000</v>
      </c>
      <c r="C105" s="159">
        <f t="shared" ref="C105:G105" si="17">B105/25.4</f>
        <v>157.48031496063</v>
      </c>
      <c r="D105" s="36">
        <v>2580</v>
      </c>
      <c r="E105" s="159">
        <f t="shared" si="17"/>
        <v>101.574803149606</v>
      </c>
      <c r="F105" s="160">
        <v>90</v>
      </c>
      <c r="G105" s="159">
        <f t="shared" si="17"/>
        <v>3.54330708661417</v>
      </c>
      <c r="H105" s="346" t="s">
        <v>39</v>
      </c>
      <c r="I105" s="183">
        <v>2000</v>
      </c>
      <c r="J105" s="184">
        <f t="shared" ref="J105:N105" si="18">I105*2.2</f>
        <v>4400</v>
      </c>
      <c r="K105" s="184">
        <f t="shared" si="2"/>
        <v>1850</v>
      </c>
      <c r="L105" s="184">
        <f t="shared" si="18"/>
        <v>4070</v>
      </c>
      <c r="M105" s="184">
        <v>3643</v>
      </c>
      <c r="N105" s="185">
        <f t="shared" si="18"/>
        <v>8014.6</v>
      </c>
      <c r="O105" s="184">
        <v>3743</v>
      </c>
      <c r="P105" s="185">
        <f t="shared" si="3"/>
        <v>8234.6</v>
      </c>
      <c r="Q105" s="184">
        <v>3538</v>
      </c>
      <c r="R105" s="185">
        <f t="shared" si="4"/>
        <v>7783.6</v>
      </c>
    </row>
    <row r="106" s="130" customFormat="1" spans="1:18">
      <c r="A106" s="161"/>
      <c r="B106" s="158">
        <v>4500</v>
      </c>
      <c r="C106" s="159">
        <f t="shared" ref="C106:G106" si="19">B106/25.4</f>
        <v>177.165354330709</v>
      </c>
      <c r="D106" s="36">
        <v>2830</v>
      </c>
      <c r="E106" s="159">
        <f t="shared" si="19"/>
        <v>111.417322834646</v>
      </c>
      <c r="F106" s="160">
        <v>90</v>
      </c>
      <c r="G106" s="159">
        <f t="shared" si="19"/>
        <v>3.54330708661417</v>
      </c>
      <c r="H106" s="346" t="s">
        <v>39</v>
      </c>
      <c r="I106" s="183">
        <v>1950</v>
      </c>
      <c r="J106" s="184">
        <f t="shared" ref="J106:N106" si="20">I106*2.2</f>
        <v>4290</v>
      </c>
      <c r="K106" s="184">
        <f t="shared" si="2"/>
        <v>1800</v>
      </c>
      <c r="L106" s="184">
        <f t="shared" si="20"/>
        <v>3960</v>
      </c>
      <c r="M106" s="184">
        <v>3679</v>
      </c>
      <c r="N106" s="185">
        <f t="shared" si="20"/>
        <v>8093.8</v>
      </c>
      <c r="O106" s="184">
        <v>3779</v>
      </c>
      <c r="P106" s="185">
        <f t="shared" si="3"/>
        <v>8313.8</v>
      </c>
      <c r="Q106" s="184">
        <v>3574</v>
      </c>
      <c r="R106" s="185">
        <f t="shared" si="4"/>
        <v>7862.8</v>
      </c>
    </row>
    <row r="107" s="130" customFormat="1" spans="1:18">
      <c r="A107" s="161"/>
      <c r="B107" s="158">
        <v>5000</v>
      </c>
      <c r="C107" s="159">
        <f t="shared" ref="C107:G107" si="21">B107/25.4</f>
        <v>196.850393700787</v>
      </c>
      <c r="D107" s="36">
        <v>3080</v>
      </c>
      <c r="E107" s="159">
        <f t="shared" si="21"/>
        <v>121.259842519685</v>
      </c>
      <c r="F107" s="160">
        <v>90</v>
      </c>
      <c r="G107" s="159">
        <f t="shared" si="21"/>
        <v>3.54330708661417</v>
      </c>
      <c r="H107" s="346" t="s">
        <v>39</v>
      </c>
      <c r="I107" s="183">
        <v>1850</v>
      </c>
      <c r="J107" s="184">
        <f t="shared" ref="J107:N107" si="22">I107*2.2</f>
        <v>4070</v>
      </c>
      <c r="K107" s="184">
        <f t="shared" si="2"/>
        <v>1700</v>
      </c>
      <c r="L107" s="184">
        <f t="shared" si="22"/>
        <v>3740</v>
      </c>
      <c r="M107" s="184">
        <v>3715</v>
      </c>
      <c r="N107" s="185">
        <f t="shared" si="22"/>
        <v>8173</v>
      </c>
      <c r="O107" s="184">
        <v>3815</v>
      </c>
      <c r="P107" s="185">
        <f t="shared" si="3"/>
        <v>8393</v>
      </c>
      <c r="Q107" s="184">
        <v>3610</v>
      </c>
      <c r="R107" s="185">
        <f t="shared" si="4"/>
        <v>7942</v>
      </c>
    </row>
    <row r="108" s="130" customFormat="1" customHeight="1" spans="1:18">
      <c r="A108" s="161"/>
      <c r="B108" s="158">
        <v>5500</v>
      </c>
      <c r="C108" s="159">
        <f t="shared" ref="C108:G108" si="23">B108/25.4</f>
        <v>216.535433070866</v>
      </c>
      <c r="D108" s="36">
        <v>3380</v>
      </c>
      <c r="E108" s="159">
        <f t="shared" si="23"/>
        <v>133.070866141732</v>
      </c>
      <c r="F108" s="160">
        <v>90</v>
      </c>
      <c r="G108" s="159">
        <f t="shared" si="23"/>
        <v>3.54330708661417</v>
      </c>
      <c r="H108" s="346" t="s">
        <v>39</v>
      </c>
      <c r="I108" s="183">
        <v>1750</v>
      </c>
      <c r="J108" s="184">
        <f t="shared" ref="J108:N108" si="24">I108*2.2</f>
        <v>3850</v>
      </c>
      <c r="K108" s="184">
        <f t="shared" si="2"/>
        <v>1600</v>
      </c>
      <c r="L108" s="184">
        <f t="shared" si="24"/>
        <v>3520</v>
      </c>
      <c r="M108" s="184">
        <v>3758</v>
      </c>
      <c r="N108" s="185">
        <f t="shared" si="24"/>
        <v>8267.6</v>
      </c>
      <c r="O108" s="184">
        <v>3858</v>
      </c>
      <c r="P108" s="185">
        <f t="shared" si="3"/>
        <v>8487.6</v>
      </c>
      <c r="Q108" s="184">
        <v>3653</v>
      </c>
      <c r="R108" s="185">
        <f t="shared" si="4"/>
        <v>8036.6</v>
      </c>
    </row>
    <row r="109" s="130" customFormat="1" ht="16.35" spans="1:18">
      <c r="A109" s="162"/>
      <c r="B109" s="163">
        <v>6000</v>
      </c>
      <c r="C109" s="164">
        <f t="shared" ref="C109:G109" si="25">B109/25.4</f>
        <v>236.220472440945</v>
      </c>
      <c r="D109" s="165">
        <v>3630</v>
      </c>
      <c r="E109" s="164">
        <f t="shared" si="25"/>
        <v>142.913385826772</v>
      </c>
      <c r="F109" s="166">
        <v>90</v>
      </c>
      <c r="G109" s="164">
        <f t="shared" si="25"/>
        <v>3.54330708661417</v>
      </c>
      <c r="H109" s="347" t="s">
        <v>39</v>
      </c>
      <c r="I109" s="186">
        <v>1550</v>
      </c>
      <c r="J109" s="187">
        <f t="shared" ref="J109:N109" si="26">I109*2.2</f>
        <v>3410</v>
      </c>
      <c r="K109" s="187">
        <f t="shared" si="2"/>
        <v>1400</v>
      </c>
      <c r="L109" s="187">
        <f t="shared" si="26"/>
        <v>3080</v>
      </c>
      <c r="M109" s="187">
        <v>3794</v>
      </c>
      <c r="N109" s="188">
        <f t="shared" si="26"/>
        <v>8346.8</v>
      </c>
      <c r="O109" s="187">
        <v>3894</v>
      </c>
      <c r="P109" s="188">
        <f t="shared" si="3"/>
        <v>8566.8</v>
      </c>
      <c r="Q109" s="187">
        <v>3689</v>
      </c>
      <c r="R109" s="188">
        <f t="shared" si="4"/>
        <v>8115.8</v>
      </c>
    </row>
    <row r="110" s="130" customFormat="1" spans="1:18">
      <c r="A110" s="167" t="s">
        <v>22</v>
      </c>
      <c r="B110" s="168">
        <v>2500</v>
      </c>
      <c r="C110" s="169">
        <f t="shared" ref="C110:G110" si="27">B110/25.4</f>
        <v>98.4251968503937</v>
      </c>
      <c r="D110" s="170">
        <v>1850</v>
      </c>
      <c r="E110" s="169">
        <f t="shared" si="27"/>
        <v>72.8346456692913</v>
      </c>
      <c r="F110" s="171">
        <v>762</v>
      </c>
      <c r="G110" s="169">
        <f t="shared" si="27"/>
        <v>30</v>
      </c>
      <c r="H110" s="348" t="s">
        <v>38</v>
      </c>
      <c r="I110" s="189">
        <v>2000</v>
      </c>
      <c r="J110" s="190">
        <f t="shared" ref="J110:N110" si="28">I110*2.2</f>
        <v>4400</v>
      </c>
      <c r="K110" s="190">
        <f t="shared" si="2"/>
        <v>1850</v>
      </c>
      <c r="L110" s="190">
        <f t="shared" si="28"/>
        <v>4070</v>
      </c>
      <c r="M110" s="190">
        <v>3521</v>
      </c>
      <c r="N110" s="191">
        <f t="shared" si="28"/>
        <v>7746.2</v>
      </c>
      <c r="O110" s="190">
        <v>3621</v>
      </c>
      <c r="P110" s="191">
        <f t="shared" si="3"/>
        <v>7966.2</v>
      </c>
      <c r="Q110" s="190">
        <v>3416</v>
      </c>
      <c r="R110" s="191">
        <f t="shared" si="4"/>
        <v>7515.2</v>
      </c>
    </row>
    <row r="111" s="130" customFormat="1" spans="1:18">
      <c r="A111" s="172"/>
      <c r="B111" s="158">
        <v>2700</v>
      </c>
      <c r="C111" s="159">
        <f t="shared" ref="C111:G111" si="29">B111/25.4</f>
        <v>106.299212598425</v>
      </c>
      <c r="D111" s="36">
        <v>1950</v>
      </c>
      <c r="E111" s="159">
        <f t="shared" si="29"/>
        <v>76.7716535433071</v>
      </c>
      <c r="F111" s="160">
        <v>862</v>
      </c>
      <c r="G111" s="159">
        <f t="shared" si="29"/>
        <v>33.9370078740157</v>
      </c>
      <c r="H111" s="346" t="s">
        <v>38</v>
      </c>
      <c r="I111" s="183">
        <v>2000</v>
      </c>
      <c r="J111" s="184">
        <f t="shared" ref="J111:N111" si="30">I111*2.2</f>
        <v>4400</v>
      </c>
      <c r="K111" s="184">
        <f t="shared" si="2"/>
        <v>1850</v>
      </c>
      <c r="L111" s="184">
        <f t="shared" si="30"/>
        <v>4070</v>
      </c>
      <c r="M111" s="184">
        <v>3537</v>
      </c>
      <c r="N111" s="185">
        <f t="shared" si="30"/>
        <v>7781.4</v>
      </c>
      <c r="O111" s="184">
        <v>3637</v>
      </c>
      <c r="P111" s="185">
        <f t="shared" si="3"/>
        <v>8001.4</v>
      </c>
      <c r="Q111" s="184">
        <v>3432</v>
      </c>
      <c r="R111" s="185">
        <f t="shared" si="4"/>
        <v>7550.4</v>
      </c>
    </row>
    <row r="112" s="130" customFormat="1" spans="1:18">
      <c r="A112" s="172"/>
      <c r="B112" s="158">
        <v>3000</v>
      </c>
      <c r="C112" s="159">
        <f t="shared" ref="C112:G112" si="31">B112/25.4</f>
        <v>118.110236220472</v>
      </c>
      <c r="D112" s="36">
        <v>2100</v>
      </c>
      <c r="E112" s="159">
        <f t="shared" si="31"/>
        <v>82.6771653543307</v>
      </c>
      <c r="F112" s="160">
        <v>1012</v>
      </c>
      <c r="G112" s="159">
        <f t="shared" si="31"/>
        <v>39.8425196850394</v>
      </c>
      <c r="H112" s="346" t="s">
        <v>38</v>
      </c>
      <c r="I112" s="183">
        <v>2000</v>
      </c>
      <c r="J112" s="184">
        <f t="shared" ref="J112:N112" si="32">I112*2.2</f>
        <v>4400</v>
      </c>
      <c r="K112" s="184">
        <f t="shared" si="2"/>
        <v>1850</v>
      </c>
      <c r="L112" s="184">
        <f t="shared" si="32"/>
        <v>4070</v>
      </c>
      <c r="M112" s="184">
        <v>3563</v>
      </c>
      <c r="N112" s="185">
        <f t="shared" si="32"/>
        <v>7838.6</v>
      </c>
      <c r="O112" s="184">
        <v>3663</v>
      </c>
      <c r="P112" s="185">
        <f t="shared" si="3"/>
        <v>8058.6</v>
      </c>
      <c r="Q112" s="184">
        <v>3458</v>
      </c>
      <c r="R112" s="185">
        <f t="shared" si="4"/>
        <v>7607.6</v>
      </c>
    </row>
    <row r="113" s="130" customFormat="1" spans="1:18">
      <c r="A113" s="172"/>
      <c r="B113" s="158">
        <v>3300</v>
      </c>
      <c r="C113" s="159">
        <f t="shared" ref="C113:G113" si="33">B113/25.4</f>
        <v>129.92125984252</v>
      </c>
      <c r="D113" s="36">
        <v>2250</v>
      </c>
      <c r="E113" s="159">
        <f t="shared" si="33"/>
        <v>88.5826771653543</v>
      </c>
      <c r="F113" s="160">
        <v>1162</v>
      </c>
      <c r="G113" s="159">
        <f t="shared" si="33"/>
        <v>45.748031496063</v>
      </c>
      <c r="H113" s="346" t="s">
        <v>38</v>
      </c>
      <c r="I113" s="183">
        <v>2000</v>
      </c>
      <c r="J113" s="184">
        <f t="shared" ref="J113:N113" si="34">I113*2.2</f>
        <v>4400</v>
      </c>
      <c r="K113" s="184">
        <f t="shared" si="2"/>
        <v>1850</v>
      </c>
      <c r="L113" s="184">
        <f t="shared" si="34"/>
        <v>4070</v>
      </c>
      <c r="M113" s="184">
        <v>3587</v>
      </c>
      <c r="N113" s="185">
        <f t="shared" si="34"/>
        <v>7891.4</v>
      </c>
      <c r="O113" s="184">
        <v>3687</v>
      </c>
      <c r="P113" s="185">
        <f t="shared" si="3"/>
        <v>8111.4</v>
      </c>
      <c r="Q113" s="184">
        <v>3482</v>
      </c>
      <c r="R113" s="185">
        <f t="shared" si="4"/>
        <v>7660.4</v>
      </c>
    </row>
    <row r="114" s="130" customFormat="1" ht="16.35" spans="1:18">
      <c r="A114" s="173"/>
      <c r="B114" s="163">
        <v>3500</v>
      </c>
      <c r="C114" s="164">
        <f t="shared" ref="C114:G114" si="35">B114/25.4</f>
        <v>137.795275590551</v>
      </c>
      <c r="D114" s="165">
        <v>2350</v>
      </c>
      <c r="E114" s="164">
        <f t="shared" si="35"/>
        <v>92.5196850393701</v>
      </c>
      <c r="F114" s="166">
        <v>1262</v>
      </c>
      <c r="G114" s="164">
        <f t="shared" si="35"/>
        <v>49.6850393700787</v>
      </c>
      <c r="H114" s="347" t="s">
        <v>38</v>
      </c>
      <c r="I114" s="186">
        <v>2000</v>
      </c>
      <c r="J114" s="187">
        <f t="shared" ref="J114:N114" si="36">I114*2.2</f>
        <v>4400</v>
      </c>
      <c r="K114" s="187">
        <f t="shared" si="2"/>
        <v>1850</v>
      </c>
      <c r="L114" s="187">
        <f t="shared" si="36"/>
        <v>4070</v>
      </c>
      <c r="M114" s="187">
        <v>3603</v>
      </c>
      <c r="N114" s="188">
        <f t="shared" si="36"/>
        <v>7926.6</v>
      </c>
      <c r="O114" s="187">
        <v>3703</v>
      </c>
      <c r="P114" s="188">
        <f t="shared" si="3"/>
        <v>8146.6</v>
      </c>
      <c r="Q114" s="187">
        <v>3498</v>
      </c>
      <c r="R114" s="188">
        <f t="shared" si="4"/>
        <v>7695.6</v>
      </c>
    </row>
    <row r="115" s="130" customFormat="1" ht="24.95" customHeight="1" spans="1:18">
      <c r="A115" s="39" t="s">
        <v>23</v>
      </c>
      <c r="B115" s="168">
        <v>3600</v>
      </c>
      <c r="C115" s="169">
        <f t="shared" ref="C115:G115" si="37">B115/25.4</f>
        <v>141.732283464567</v>
      </c>
      <c r="D115" s="174">
        <v>1800</v>
      </c>
      <c r="E115" s="169">
        <f t="shared" si="37"/>
        <v>70.8661417322835</v>
      </c>
      <c r="F115" s="171">
        <v>712</v>
      </c>
      <c r="G115" s="169">
        <f t="shared" si="37"/>
        <v>28.0314960629921</v>
      </c>
      <c r="H115" s="348" t="s">
        <v>39</v>
      </c>
      <c r="I115" s="171">
        <v>2000</v>
      </c>
      <c r="J115" s="190">
        <f t="shared" ref="J115:N115" si="38">I115*2.2</f>
        <v>4400</v>
      </c>
      <c r="K115" s="190">
        <f t="shared" si="2"/>
        <v>1850</v>
      </c>
      <c r="L115" s="190">
        <f t="shared" si="38"/>
        <v>4070</v>
      </c>
      <c r="M115" s="190">
        <v>3655</v>
      </c>
      <c r="N115" s="191">
        <f t="shared" si="38"/>
        <v>8041</v>
      </c>
      <c r="O115" s="190">
        <v>3755</v>
      </c>
      <c r="P115" s="191">
        <f t="shared" si="3"/>
        <v>8261</v>
      </c>
      <c r="Q115" s="190">
        <v>3622</v>
      </c>
      <c r="R115" s="191">
        <f t="shared" si="4"/>
        <v>7968.4</v>
      </c>
    </row>
    <row r="116" s="130" customFormat="1" ht="24.95" customHeight="1" spans="1:18">
      <c r="A116" s="39"/>
      <c r="B116" s="158">
        <v>4000</v>
      </c>
      <c r="C116" s="159">
        <f t="shared" ref="C116:G116" si="39">B116/25.4</f>
        <v>157.48031496063</v>
      </c>
      <c r="D116" s="175">
        <v>1930</v>
      </c>
      <c r="E116" s="159">
        <f t="shared" si="39"/>
        <v>75.9842519685039</v>
      </c>
      <c r="F116" s="160">
        <v>847</v>
      </c>
      <c r="G116" s="159">
        <f t="shared" si="39"/>
        <v>33.3464566929134</v>
      </c>
      <c r="H116" s="346" t="s">
        <v>39</v>
      </c>
      <c r="I116" s="160">
        <v>2000</v>
      </c>
      <c r="J116" s="184">
        <f t="shared" ref="J116:N116" si="40">I116*2.2</f>
        <v>4400</v>
      </c>
      <c r="K116" s="184">
        <f t="shared" si="2"/>
        <v>1850</v>
      </c>
      <c r="L116" s="184">
        <f t="shared" si="40"/>
        <v>4070</v>
      </c>
      <c r="M116" s="184">
        <v>3684</v>
      </c>
      <c r="N116" s="185">
        <f t="shared" si="40"/>
        <v>8104.8</v>
      </c>
      <c r="O116" s="184">
        <v>3784</v>
      </c>
      <c r="P116" s="185">
        <f t="shared" si="3"/>
        <v>8324.8</v>
      </c>
      <c r="Q116" s="184">
        <v>3651</v>
      </c>
      <c r="R116" s="185">
        <f t="shared" si="4"/>
        <v>8032.2</v>
      </c>
    </row>
    <row r="117" s="130" customFormat="1" ht="20.1" customHeight="1" spans="1:18">
      <c r="A117" s="39"/>
      <c r="B117" s="158">
        <v>4300</v>
      </c>
      <c r="C117" s="159">
        <f t="shared" ref="C117:G117" si="41">B117/25.4</f>
        <v>169.291338582677</v>
      </c>
      <c r="D117" s="175">
        <v>2030</v>
      </c>
      <c r="E117" s="159">
        <f t="shared" si="41"/>
        <v>79.9212598425197</v>
      </c>
      <c r="F117" s="160">
        <v>942</v>
      </c>
      <c r="G117" s="159">
        <f t="shared" si="41"/>
        <v>37.0866141732283</v>
      </c>
      <c r="H117" s="346" t="s">
        <v>39</v>
      </c>
      <c r="I117" s="160">
        <v>1950</v>
      </c>
      <c r="J117" s="184">
        <f t="shared" ref="J117:N117" si="42">I117*2.2</f>
        <v>4290</v>
      </c>
      <c r="K117" s="184">
        <f t="shared" si="2"/>
        <v>1800</v>
      </c>
      <c r="L117" s="184">
        <f t="shared" si="42"/>
        <v>3960</v>
      </c>
      <c r="M117" s="184">
        <v>3708</v>
      </c>
      <c r="N117" s="185">
        <f t="shared" si="42"/>
        <v>8157.6</v>
      </c>
      <c r="O117" s="184">
        <v>3808</v>
      </c>
      <c r="P117" s="185">
        <f t="shared" si="3"/>
        <v>8377.6</v>
      </c>
      <c r="Q117" s="184">
        <v>3675</v>
      </c>
      <c r="R117" s="185">
        <f t="shared" si="4"/>
        <v>8085</v>
      </c>
    </row>
    <row r="118" s="130" customFormat="1" ht="20.1" customHeight="1" spans="1:18">
      <c r="A118" s="39"/>
      <c r="B118" s="158">
        <v>4500</v>
      </c>
      <c r="C118" s="159">
        <f t="shared" ref="C118:G118" si="43">B118/25.4</f>
        <v>177.165354330709</v>
      </c>
      <c r="D118" s="175">
        <v>2100</v>
      </c>
      <c r="E118" s="159">
        <f t="shared" si="43"/>
        <v>82.6771653543307</v>
      </c>
      <c r="F118" s="160">
        <v>1012</v>
      </c>
      <c r="G118" s="159">
        <f t="shared" si="43"/>
        <v>39.8425196850394</v>
      </c>
      <c r="H118" s="346" t="s">
        <v>39</v>
      </c>
      <c r="I118" s="160">
        <v>1950</v>
      </c>
      <c r="J118" s="184">
        <f t="shared" ref="J118:N118" si="44">I118*2.2</f>
        <v>4290</v>
      </c>
      <c r="K118" s="184">
        <f t="shared" si="2"/>
        <v>1800</v>
      </c>
      <c r="L118" s="184">
        <f t="shared" si="44"/>
        <v>3960</v>
      </c>
      <c r="M118" s="184">
        <v>3723</v>
      </c>
      <c r="N118" s="185">
        <f t="shared" si="44"/>
        <v>8190.6</v>
      </c>
      <c r="O118" s="184">
        <v>3823</v>
      </c>
      <c r="P118" s="185">
        <f t="shared" si="3"/>
        <v>8410.6</v>
      </c>
      <c r="Q118" s="184">
        <v>3690</v>
      </c>
      <c r="R118" s="185">
        <f t="shared" si="4"/>
        <v>8118</v>
      </c>
    </row>
    <row r="119" s="130" customFormat="1" ht="20.1" customHeight="1" spans="1:18">
      <c r="A119" s="39"/>
      <c r="B119" s="158">
        <v>4700</v>
      </c>
      <c r="C119" s="159">
        <f t="shared" ref="C119:G119" si="45">B119/25.4</f>
        <v>185.03937007874</v>
      </c>
      <c r="D119" s="175">
        <v>2170</v>
      </c>
      <c r="E119" s="159">
        <f t="shared" si="45"/>
        <v>85.4330708661417</v>
      </c>
      <c r="F119" s="160">
        <v>1082</v>
      </c>
      <c r="G119" s="159">
        <f t="shared" si="45"/>
        <v>42.5984251968504</v>
      </c>
      <c r="H119" s="346" t="s">
        <v>39</v>
      </c>
      <c r="I119" s="160">
        <v>1850</v>
      </c>
      <c r="J119" s="184">
        <f t="shared" ref="J119:N119" si="46">I119*2.2</f>
        <v>4070</v>
      </c>
      <c r="K119" s="184">
        <f t="shared" si="2"/>
        <v>1700</v>
      </c>
      <c r="L119" s="184">
        <f t="shared" si="46"/>
        <v>3740</v>
      </c>
      <c r="M119" s="184">
        <v>3739</v>
      </c>
      <c r="N119" s="185">
        <f t="shared" si="46"/>
        <v>8225.8</v>
      </c>
      <c r="O119" s="184">
        <v>3839</v>
      </c>
      <c r="P119" s="185">
        <f t="shared" si="3"/>
        <v>8445.8</v>
      </c>
      <c r="Q119" s="184">
        <v>3706</v>
      </c>
      <c r="R119" s="185">
        <f t="shared" si="4"/>
        <v>8153.2</v>
      </c>
    </row>
    <row r="120" s="130" customFormat="1" ht="20.1" customHeight="1" spans="1:18">
      <c r="A120" s="39"/>
      <c r="B120" s="158">
        <v>5000</v>
      </c>
      <c r="C120" s="159">
        <f t="shared" ref="C120:G120" si="47">B120/25.4</f>
        <v>196.850393700787</v>
      </c>
      <c r="D120" s="175">
        <v>2270</v>
      </c>
      <c r="E120" s="159">
        <f t="shared" si="47"/>
        <v>89.3700787401575</v>
      </c>
      <c r="F120" s="160">
        <v>1182</v>
      </c>
      <c r="G120" s="159">
        <f t="shared" si="47"/>
        <v>46.5354330708661</v>
      </c>
      <c r="H120" s="346" t="s">
        <v>39</v>
      </c>
      <c r="I120" s="160">
        <v>1850</v>
      </c>
      <c r="J120" s="184">
        <f t="shared" ref="J120:N120" si="48">I120*2.2</f>
        <v>4070</v>
      </c>
      <c r="K120" s="184">
        <f t="shared" si="2"/>
        <v>1700</v>
      </c>
      <c r="L120" s="184">
        <f t="shared" si="48"/>
        <v>3740</v>
      </c>
      <c r="M120" s="184">
        <v>3761</v>
      </c>
      <c r="N120" s="185">
        <f t="shared" si="48"/>
        <v>8274.2</v>
      </c>
      <c r="O120" s="184">
        <v>3861</v>
      </c>
      <c r="P120" s="185">
        <f t="shared" si="3"/>
        <v>8494.2</v>
      </c>
      <c r="Q120" s="184">
        <v>3828</v>
      </c>
      <c r="R120" s="185">
        <f t="shared" si="4"/>
        <v>8421.6</v>
      </c>
    </row>
    <row r="121" s="130" customFormat="1" ht="20.1" customHeight="1" spans="1:18">
      <c r="A121" s="39"/>
      <c r="B121" s="158">
        <v>5500</v>
      </c>
      <c r="C121" s="159">
        <f t="shared" ref="C121:G121" si="49">B121/25.4</f>
        <v>216.535433070866</v>
      </c>
      <c r="D121" s="175">
        <v>2520</v>
      </c>
      <c r="E121" s="159">
        <f t="shared" si="49"/>
        <v>99.2125984251969</v>
      </c>
      <c r="F121" s="160">
        <v>1432</v>
      </c>
      <c r="G121" s="159">
        <f t="shared" si="49"/>
        <v>56.3779527559055</v>
      </c>
      <c r="H121" s="346" t="s">
        <v>39</v>
      </c>
      <c r="I121" s="160">
        <v>1750</v>
      </c>
      <c r="J121" s="184">
        <f t="shared" ref="J121:N121" si="50">I121*2.2</f>
        <v>3850</v>
      </c>
      <c r="K121" s="184">
        <f t="shared" si="2"/>
        <v>1600</v>
      </c>
      <c r="L121" s="184">
        <f t="shared" si="50"/>
        <v>3520</v>
      </c>
      <c r="M121" s="184">
        <v>3846</v>
      </c>
      <c r="N121" s="185">
        <f t="shared" si="50"/>
        <v>8461.2</v>
      </c>
      <c r="O121" s="184">
        <v>3946</v>
      </c>
      <c r="P121" s="185">
        <f t="shared" si="3"/>
        <v>8681.2</v>
      </c>
      <c r="Q121" s="184">
        <v>3813</v>
      </c>
      <c r="R121" s="185">
        <f t="shared" si="4"/>
        <v>8388.6</v>
      </c>
    </row>
    <row r="122" s="130" customFormat="1" ht="20.1" customHeight="1" spans="1:18">
      <c r="A122" s="39"/>
      <c r="B122" s="158">
        <v>6000</v>
      </c>
      <c r="C122" s="159">
        <f t="shared" ref="C122:G122" si="51">B122/25.4</f>
        <v>236.220472440945</v>
      </c>
      <c r="D122" s="175">
        <v>2770</v>
      </c>
      <c r="E122" s="159">
        <f t="shared" si="51"/>
        <v>109.055118110236</v>
      </c>
      <c r="F122" s="160">
        <v>1682</v>
      </c>
      <c r="G122" s="159">
        <f t="shared" si="51"/>
        <v>66.2204724409449</v>
      </c>
      <c r="H122" s="346" t="s">
        <v>39</v>
      </c>
      <c r="I122" s="160">
        <v>1550</v>
      </c>
      <c r="J122" s="184">
        <f t="shared" ref="J122:N122" si="52">I122*2.2</f>
        <v>3410</v>
      </c>
      <c r="K122" s="184">
        <f t="shared" si="2"/>
        <v>1400</v>
      </c>
      <c r="L122" s="184">
        <f t="shared" si="52"/>
        <v>3080</v>
      </c>
      <c r="M122" s="184">
        <v>3899</v>
      </c>
      <c r="N122" s="185">
        <f t="shared" si="52"/>
        <v>8577.8</v>
      </c>
      <c r="O122" s="184">
        <v>3999</v>
      </c>
      <c r="P122" s="185">
        <f t="shared" si="3"/>
        <v>8797.8</v>
      </c>
      <c r="Q122" s="184">
        <v>3866</v>
      </c>
      <c r="R122" s="185">
        <f t="shared" si="4"/>
        <v>8505.2</v>
      </c>
    </row>
    <row r="123" s="130" customFormat="1" ht="20.1" customHeight="1" spans="1:18">
      <c r="A123" s="42"/>
      <c r="B123" s="163">
        <v>6500</v>
      </c>
      <c r="C123" s="164">
        <f t="shared" ref="C123:G123" si="53">B123/25.4</f>
        <v>255.905511811024</v>
      </c>
      <c r="D123" s="176">
        <v>3020</v>
      </c>
      <c r="E123" s="164">
        <f t="shared" si="53"/>
        <v>118.897637795276</v>
      </c>
      <c r="F123" s="166">
        <v>1932</v>
      </c>
      <c r="G123" s="164">
        <f t="shared" si="53"/>
        <v>76.0629921259843</v>
      </c>
      <c r="H123" s="347" t="s">
        <v>39</v>
      </c>
      <c r="I123" s="166">
        <v>1300</v>
      </c>
      <c r="J123" s="187">
        <f t="shared" ref="J123:N123" si="54">I123*2.2</f>
        <v>2860</v>
      </c>
      <c r="K123" s="187">
        <f t="shared" si="2"/>
        <v>1150</v>
      </c>
      <c r="L123" s="187">
        <f t="shared" si="54"/>
        <v>2530</v>
      </c>
      <c r="M123" s="187">
        <v>3985</v>
      </c>
      <c r="N123" s="188">
        <f t="shared" si="54"/>
        <v>8767</v>
      </c>
      <c r="O123" s="187">
        <v>4085</v>
      </c>
      <c r="P123" s="188">
        <f t="shared" si="3"/>
        <v>8987</v>
      </c>
      <c r="Q123" s="187">
        <v>3952</v>
      </c>
      <c r="R123" s="188">
        <f t="shared" si="4"/>
        <v>8694.4</v>
      </c>
    </row>
    <row r="124" s="130" customFormat="1" ht="20.1" customHeight="1" spans="1:14">
      <c r="A124" s="177"/>
      <c r="B124" s="178"/>
      <c r="C124" s="179"/>
      <c r="D124" s="178"/>
      <c r="E124" s="179"/>
      <c r="F124" s="178"/>
      <c r="G124" s="179"/>
      <c r="H124" s="178"/>
      <c r="I124" s="178"/>
      <c r="J124" s="192"/>
      <c r="K124" s="192"/>
      <c r="L124" s="192"/>
      <c r="M124" s="192"/>
      <c r="N124" s="193"/>
    </row>
    <row r="125" s="45" customFormat="1" spans="1:235">
      <c r="A125" s="128"/>
      <c r="B125" s="132"/>
      <c r="C125" s="132"/>
      <c r="D125" s="132"/>
      <c r="E125" s="128"/>
      <c r="F125" s="132"/>
      <c r="G125" s="128"/>
      <c r="H125" s="132"/>
      <c r="I125" s="132"/>
      <c r="J125" s="132"/>
      <c r="K125" s="132"/>
      <c r="L125" s="132"/>
      <c r="M125" s="132"/>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c r="CP125" s="128"/>
      <c r="CQ125" s="128"/>
      <c r="CR125" s="128"/>
      <c r="CS125" s="128"/>
      <c r="CT125" s="128"/>
      <c r="CU125" s="128"/>
      <c r="CV125" s="128"/>
      <c r="CW125" s="128"/>
      <c r="CX125" s="128"/>
      <c r="CY125" s="128"/>
      <c r="CZ125" s="128"/>
      <c r="DA125" s="128"/>
      <c r="DB125" s="128"/>
      <c r="DC125" s="128"/>
      <c r="DD125" s="128"/>
      <c r="DE125" s="128"/>
      <c r="DF125" s="128"/>
      <c r="DG125" s="128"/>
      <c r="DH125" s="128"/>
      <c r="DI125" s="128"/>
      <c r="DJ125" s="128"/>
      <c r="DK125" s="128"/>
      <c r="DL125" s="128"/>
      <c r="DM125" s="128"/>
      <c r="DN125" s="128"/>
      <c r="DO125" s="128"/>
      <c r="DP125" s="128"/>
      <c r="DQ125" s="128"/>
      <c r="DR125" s="128"/>
      <c r="DS125" s="128"/>
      <c r="DT125" s="128"/>
      <c r="DU125" s="128"/>
      <c r="DV125" s="128"/>
      <c r="DW125" s="128"/>
      <c r="DX125" s="128"/>
      <c r="DY125" s="128"/>
      <c r="DZ125" s="128"/>
      <c r="EA125" s="128"/>
      <c r="EB125" s="128"/>
      <c r="EC125" s="128"/>
      <c r="ED125" s="128"/>
      <c r="EE125" s="128"/>
      <c r="EF125" s="128"/>
      <c r="EG125" s="128"/>
      <c r="EH125" s="128"/>
      <c r="EI125" s="128"/>
      <c r="EJ125" s="128"/>
      <c r="EK125" s="128"/>
      <c r="EL125" s="128"/>
      <c r="EM125" s="128"/>
      <c r="EN125" s="128"/>
      <c r="EO125" s="128"/>
      <c r="EP125" s="128"/>
      <c r="EQ125" s="128"/>
      <c r="ER125" s="128"/>
      <c r="ES125" s="128"/>
      <c r="ET125" s="128"/>
      <c r="EU125" s="128"/>
      <c r="EV125" s="128"/>
      <c r="EW125" s="128"/>
      <c r="EX125" s="128"/>
      <c r="EY125" s="128"/>
      <c r="EZ125" s="128"/>
      <c r="FA125" s="128"/>
      <c r="FB125" s="128"/>
      <c r="FC125" s="128"/>
      <c r="FD125" s="128"/>
      <c r="FE125" s="128"/>
      <c r="FF125" s="128"/>
      <c r="FG125" s="128"/>
      <c r="FH125" s="128"/>
      <c r="FI125" s="128"/>
      <c r="FJ125" s="128"/>
      <c r="FK125" s="128"/>
      <c r="FL125" s="128"/>
      <c r="FM125" s="128"/>
      <c r="FN125" s="128"/>
      <c r="FO125" s="128"/>
      <c r="FP125" s="128"/>
      <c r="FQ125" s="128"/>
      <c r="FR125" s="128"/>
      <c r="FS125" s="128"/>
      <c r="FT125" s="128"/>
      <c r="FU125" s="128"/>
      <c r="FV125" s="128"/>
      <c r="FW125" s="128"/>
      <c r="FX125" s="128"/>
      <c r="FY125" s="128"/>
      <c r="FZ125" s="128"/>
      <c r="GA125" s="128"/>
      <c r="GB125" s="128"/>
      <c r="GC125" s="128"/>
      <c r="GD125" s="128"/>
      <c r="GE125" s="128"/>
      <c r="GF125" s="128"/>
      <c r="GG125" s="128"/>
      <c r="GH125" s="128"/>
      <c r="GI125" s="128"/>
      <c r="GJ125" s="128"/>
      <c r="GK125" s="128"/>
      <c r="GL125" s="128"/>
      <c r="GM125" s="128"/>
      <c r="GN125" s="128"/>
      <c r="GO125" s="128"/>
      <c r="GP125" s="128"/>
      <c r="GQ125" s="128"/>
      <c r="GR125" s="128"/>
      <c r="GS125" s="128"/>
      <c r="GT125" s="128"/>
      <c r="GU125" s="128"/>
      <c r="GV125" s="128"/>
      <c r="GW125" s="128"/>
      <c r="GX125" s="128"/>
      <c r="GY125" s="128"/>
      <c r="GZ125" s="128"/>
      <c r="HA125" s="128"/>
      <c r="HB125" s="128"/>
      <c r="HC125" s="128"/>
      <c r="HD125" s="128"/>
      <c r="HE125" s="128"/>
      <c r="HF125" s="128"/>
      <c r="HG125" s="128"/>
      <c r="HH125" s="128"/>
      <c r="HI125" s="128"/>
      <c r="HJ125" s="128"/>
      <c r="HK125" s="128"/>
      <c r="HL125" s="128"/>
      <c r="HM125" s="128"/>
      <c r="HN125" s="128"/>
      <c r="HO125" s="128"/>
      <c r="HP125" s="128"/>
      <c r="HQ125" s="128"/>
      <c r="HR125" s="128"/>
      <c r="HS125" s="128"/>
      <c r="HT125" s="128"/>
      <c r="HU125" s="128"/>
      <c r="HV125" s="128"/>
      <c r="HW125" s="128"/>
      <c r="HX125" s="128"/>
      <c r="HY125" s="128"/>
      <c r="HZ125" s="128"/>
      <c r="IA125" s="128"/>
    </row>
    <row r="126" s="45" customFormat="1" spans="1:235">
      <c r="A126" s="128"/>
      <c r="B126" s="132"/>
      <c r="C126" s="132"/>
      <c r="D126" s="132"/>
      <c r="E126" s="128"/>
      <c r="F126" s="132"/>
      <c r="G126" s="128"/>
      <c r="H126" s="132"/>
      <c r="I126" s="132"/>
      <c r="J126" s="132"/>
      <c r="K126" s="132"/>
      <c r="L126" s="132"/>
      <c r="M126" s="132"/>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c r="CP126" s="128"/>
      <c r="CQ126" s="128"/>
      <c r="CR126" s="128"/>
      <c r="CS126" s="128"/>
      <c r="CT126" s="128"/>
      <c r="CU126" s="128"/>
      <c r="CV126" s="128"/>
      <c r="CW126" s="128"/>
      <c r="CX126" s="128"/>
      <c r="CY126" s="128"/>
      <c r="CZ126" s="128"/>
      <c r="DA126" s="128"/>
      <c r="DB126" s="128"/>
      <c r="DC126" s="128"/>
      <c r="DD126" s="128"/>
      <c r="DE126" s="128"/>
      <c r="DF126" s="128"/>
      <c r="DG126" s="128"/>
      <c r="DH126" s="128"/>
      <c r="DI126" s="128"/>
      <c r="DJ126" s="128"/>
      <c r="DK126" s="128"/>
      <c r="DL126" s="128"/>
      <c r="DM126" s="128"/>
      <c r="DN126" s="128"/>
      <c r="DO126" s="128"/>
      <c r="DP126" s="128"/>
      <c r="DQ126" s="128"/>
      <c r="DR126" s="128"/>
      <c r="DS126" s="128"/>
      <c r="DT126" s="128"/>
      <c r="DU126" s="128"/>
      <c r="DV126" s="128"/>
      <c r="DW126" s="128"/>
      <c r="DX126" s="128"/>
      <c r="DY126" s="128"/>
      <c r="DZ126" s="128"/>
      <c r="EA126" s="128"/>
      <c r="EB126" s="128"/>
      <c r="EC126" s="128"/>
      <c r="ED126" s="128"/>
      <c r="EE126" s="128"/>
      <c r="EF126" s="128"/>
      <c r="EG126" s="128"/>
      <c r="EH126" s="128"/>
      <c r="EI126" s="128"/>
      <c r="EJ126" s="128"/>
      <c r="EK126" s="128"/>
      <c r="EL126" s="128"/>
      <c r="EM126" s="128"/>
      <c r="EN126" s="128"/>
      <c r="EO126" s="128"/>
      <c r="EP126" s="128"/>
      <c r="EQ126" s="128"/>
      <c r="ER126" s="128"/>
      <c r="ES126" s="128"/>
      <c r="ET126" s="128"/>
      <c r="EU126" s="128"/>
      <c r="EV126" s="128"/>
      <c r="EW126" s="128"/>
      <c r="EX126" s="128"/>
      <c r="EY126" s="128"/>
      <c r="EZ126" s="128"/>
      <c r="FA126" s="128"/>
      <c r="FB126" s="128"/>
      <c r="FC126" s="128"/>
      <c r="FD126" s="128"/>
      <c r="FE126" s="128"/>
      <c r="FF126" s="128"/>
      <c r="FG126" s="128"/>
      <c r="FH126" s="128"/>
      <c r="FI126" s="128"/>
      <c r="FJ126" s="128"/>
      <c r="FK126" s="128"/>
      <c r="FL126" s="128"/>
      <c r="FM126" s="128"/>
      <c r="FN126" s="128"/>
      <c r="FO126" s="128"/>
      <c r="FP126" s="128"/>
      <c r="FQ126" s="128"/>
      <c r="FR126" s="128"/>
      <c r="FS126" s="128"/>
      <c r="FT126" s="128"/>
      <c r="FU126" s="128"/>
      <c r="FV126" s="128"/>
      <c r="FW126" s="128"/>
      <c r="FX126" s="128"/>
      <c r="FY126" s="128"/>
      <c r="FZ126" s="128"/>
      <c r="GA126" s="128"/>
      <c r="GB126" s="128"/>
      <c r="GC126" s="128"/>
      <c r="GD126" s="128"/>
      <c r="GE126" s="128"/>
      <c r="GF126" s="128"/>
      <c r="GG126" s="128"/>
      <c r="GH126" s="128"/>
      <c r="GI126" s="128"/>
      <c r="GJ126" s="128"/>
      <c r="GK126" s="128"/>
      <c r="GL126" s="128"/>
      <c r="GM126" s="128"/>
      <c r="GN126" s="128"/>
      <c r="GO126" s="128"/>
      <c r="GP126" s="128"/>
      <c r="GQ126" s="128"/>
      <c r="GR126" s="128"/>
      <c r="GS126" s="128"/>
      <c r="GT126" s="128"/>
      <c r="GU126" s="128"/>
      <c r="GV126" s="128"/>
      <c r="GW126" s="128"/>
      <c r="GX126" s="128"/>
      <c r="GY126" s="128"/>
      <c r="GZ126" s="128"/>
      <c r="HA126" s="128"/>
      <c r="HB126" s="128"/>
      <c r="HC126" s="128"/>
      <c r="HD126" s="128"/>
      <c r="HE126" s="128"/>
      <c r="HF126" s="128"/>
      <c r="HG126" s="128"/>
      <c r="HH126" s="128"/>
      <c r="HI126" s="128"/>
      <c r="HJ126" s="128"/>
      <c r="HK126" s="128"/>
      <c r="HL126" s="128"/>
      <c r="HM126" s="128"/>
      <c r="HN126" s="128"/>
      <c r="HO126" s="128"/>
      <c r="HP126" s="128"/>
      <c r="HQ126" s="128"/>
      <c r="HR126" s="128"/>
      <c r="HS126" s="128"/>
      <c r="HT126" s="128"/>
      <c r="HU126" s="128"/>
      <c r="HV126" s="128"/>
      <c r="HW126" s="128"/>
      <c r="HX126" s="128"/>
      <c r="HY126" s="128"/>
      <c r="HZ126" s="128"/>
      <c r="IA126" s="128"/>
    </row>
    <row r="127" s="128" customFormat="1" ht="38.45" customHeight="1" spans="1:14">
      <c r="A127" s="31"/>
      <c r="B127" s="32"/>
      <c r="C127" s="32"/>
      <c r="D127" s="32"/>
      <c r="E127" s="32"/>
      <c r="F127" s="150" t="s">
        <v>0</v>
      </c>
      <c r="G127" s="150"/>
      <c r="H127" s="150"/>
      <c r="I127" s="150"/>
      <c r="J127" s="150"/>
      <c r="K127" s="150"/>
      <c r="L127" s="150" t="s">
        <v>116</v>
      </c>
      <c r="M127" s="150"/>
      <c r="N127" s="150"/>
    </row>
    <row r="128" s="128" customFormat="1" ht="68" customHeight="1" spans="1:18">
      <c r="A128" s="119" t="s">
        <v>2</v>
      </c>
      <c r="B128" s="8" t="s">
        <v>3</v>
      </c>
      <c r="C128" s="9"/>
      <c r="D128" s="8" t="s">
        <v>4</v>
      </c>
      <c r="E128" s="9"/>
      <c r="F128" s="8" t="s">
        <v>5</v>
      </c>
      <c r="G128" s="9"/>
      <c r="H128" s="8" t="s">
        <v>6</v>
      </c>
      <c r="I128" s="8" t="s">
        <v>7</v>
      </c>
      <c r="J128" s="9"/>
      <c r="K128" s="9"/>
      <c r="L128" s="9"/>
      <c r="M128" s="9" t="s">
        <v>8</v>
      </c>
      <c r="N128" s="9"/>
      <c r="O128" s="9" t="s">
        <v>8</v>
      </c>
      <c r="P128" s="9"/>
      <c r="Q128" s="9" t="s">
        <v>8</v>
      </c>
      <c r="R128" s="9"/>
    </row>
    <row r="129" s="129" customFormat="1" ht="14.4" spans="1:18">
      <c r="A129" s="121"/>
      <c r="B129" s="9"/>
      <c r="C129" s="9"/>
      <c r="D129" s="9"/>
      <c r="E129" s="9"/>
      <c r="F129" s="9"/>
      <c r="G129" s="9"/>
      <c r="H129" s="9"/>
      <c r="I129" s="8" t="s">
        <v>9</v>
      </c>
      <c r="J129" s="9"/>
      <c r="K129" s="8" t="s">
        <v>10</v>
      </c>
      <c r="L129" s="9"/>
      <c r="M129" s="9" t="s">
        <v>117</v>
      </c>
      <c r="N129" s="9"/>
      <c r="O129" s="9" t="s">
        <v>118</v>
      </c>
      <c r="P129" s="9"/>
      <c r="Q129" s="9" t="s">
        <v>119</v>
      </c>
      <c r="R129" s="9"/>
    </row>
    <row r="130" s="130" customFormat="1" ht="48.75" customHeight="1" spans="1:18">
      <c r="A130" s="194"/>
      <c r="B130" s="151" t="s">
        <v>11</v>
      </c>
      <c r="C130" s="151" t="s">
        <v>12</v>
      </c>
      <c r="D130" s="151" t="s">
        <v>11</v>
      </c>
      <c r="E130" s="151" t="s">
        <v>12</v>
      </c>
      <c r="F130" s="151" t="s">
        <v>11</v>
      </c>
      <c r="G130" s="151" t="s">
        <v>12</v>
      </c>
      <c r="H130" s="151" t="s">
        <v>13</v>
      </c>
      <c r="I130" s="151" t="s">
        <v>14</v>
      </c>
      <c r="J130" s="151" t="s">
        <v>15</v>
      </c>
      <c r="K130" s="151" t="s">
        <v>14</v>
      </c>
      <c r="L130" s="151" t="s">
        <v>15</v>
      </c>
      <c r="M130" s="151" t="s">
        <v>16</v>
      </c>
      <c r="N130" s="151" t="s">
        <v>17</v>
      </c>
      <c r="O130" s="151" t="s">
        <v>16</v>
      </c>
      <c r="P130" s="151" t="s">
        <v>17</v>
      </c>
      <c r="Q130" s="151" t="s">
        <v>16</v>
      </c>
      <c r="R130" s="151" t="s">
        <v>17</v>
      </c>
    </row>
    <row r="131" s="130" customFormat="1" ht="18" customHeight="1" spans="1:18">
      <c r="A131" s="152" t="s">
        <v>18</v>
      </c>
      <c r="B131" s="153">
        <v>2000</v>
      </c>
      <c r="C131" s="154">
        <f t="shared" ref="C131:G131" si="55">B131/25.4</f>
        <v>78.740157480315</v>
      </c>
      <c r="D131" s="155">
        <v>1530</v>
      </c>
      <c r="E131" s="154">
        <f t="shared" si="55"/>
        <v>60.2362204724409</v>
      </c>
      <c r="F131" s="156">
        <v>90</v>
      </c>
      <c r="G131" s="154">
        <f t="shared" si="55"/>
        <v>3.54330708661417</v>
      </c>
      <c r="H131" s="345" t="s">
        <v>38</v>
      </c>
      <c r="I131" s="180">
        <v>2500</v>
      </c>
      <c r="J131" s="181">
        <f t="shared" ref="J131:N131" si="56">I131*2.2</f>
        <v>5500</v>
      </c>
      <c r="K131" s="181">
        <f t="shared" ref="K131:K156" si="57">I131-150</f>
        <v>2350</v>
      </c>
      <c r="L131" s="181">
        <f t="shared" si="56"/>
        <v>5170</v>
      </c>
      <c r="M131" s="181">
        <v>3748</v>
      </c>
      <c r="N131" s="182">
        <f t="shared" si="56"/>
        <v>8245.6</v>
      </c>
      <c r="O131" s="181">
        <v>3848</v>
      </c>
      <c r="P131" s="182">
        <f t="shared" ref="P131:P156" si="58">O131*2.2</f>
        <v>8465.6</v>
      </c>
      <c r="Q131" s="181">
        <v>3648</v>
      </c>
      <c r="R131" s="182">
        <f t="shared" ref="R131:R156" si="59">Q131*2.2</f>
        <v>8025.6</v>
      </c>
    </row>
    <row r="132" s="130" customFormat="1" spans="1:18">
      <c r="A132" s="157"/>
      <c r="B132" s="158">
        <v>2300</v>
      </c>
      <c r="C132" s="159">
        <f t="shared" ref="C132:G132" si="60">B132/25.4</f>
        <v>90.5511811023622</v>
      </c>
      <c r="D132" s="36">
        <v>1680</v>
      </c>
      <c r="E132" s="159">
        <f t="shared" si="60"/>
        <v>66.1417322834646</v>
      </c>
      <c r="F132" s="160">
        <v>90</v>
      </c>
      <c r="G132" s="159">
        <f t="shared" si="60"/>
        <v>3.54330708661417</v>
      </c>
      <c r="H132" s="346" t="s">
        <v>38</v>
      </c>
      <c r="I132" s="183">
        <v>2500</v>
      </c>
      <c r="J132" s="184">
        <f t="shared" ref="J132:N132" si="61">I132*2.2</f>
        <v>5500</v>
      </c>
      <c r="K132" s="184">
        <f t="shared" si="57"/>
        <v>2350</v>
      </c>
      <c r="L132" s="184">
        <f t="shared" si="61"/>
        <v>5170</v>
      </c>
      <c r="M132" s="184">
        <v>3770</v>
      </c>
      <c r="N132" s="185">
        <f t="shared" si="61"/>
        <v>8294</v>
      </c>
      <c r="O132" s="184">
        <v>3870</v>
      </c>
      <c r="P132" s="185">
        <f t="shared" si="58"/>
        <v>8514</v>
      </c>
      <c r="Q132" s="184">
        <v>3670</v>
      </c>
      <c r="R132" s="185">
        <f t="shared" si="59"/>
        <v>8074</v>
      </c>
    </row>
    <row r="133" s="130" customFormat="1" spans="1:18">
      <c r="A133" s="161"/>
      <c r="B133" s="158">
        <v>2500</v>
      </c>
      <c r="C133" s="159">
        <f t="shared" ref="C133:G133" si="62">B133/25.4</f>
        <v>98.4251968503937</v>
      </c>
      <c r="D133" s="36">
        <v>1780</v>
      </c>
      <c r="E133" s="159">
        <f t="shared" si="62"/>
        <v>70.0787401574803</v>
      </c>
      <c r="F133" s="160">
        <v>90</v>
      </c>
      <c r="G133" s="159">
        <f t="shared" si="62"/>
        <v>3.54330708661417</v>
      </c>
      <c r="H133" s="346" t="s">
        <v>38</v>
      </c>
      <c r="I133" s="183">
        <v>2500</v>
      </c>
      <c r="J133" s="184">
        <f t="shared" ref="J133:N133" si="63">I133*2.2</f>
        <v>5500</v>
      </c>
      <c r="K133" s="184">
        <f t="shared" si="57"/>
        <v>2350</v>
      </c>
      <c r="L133" s="184">
        <f t="shared" si="63"/>
        <v>5170</v>
      </c>
      <c r="M133" s="184">
        <v>3784</v>
      </c>
      <c r="N133" s="185">
        <f t="shared" si="63"/>
        <v>8324.8</v>
      </c>
      <c r="O133" s="184">
        <v>3884</v>
      </c>
      <c r="P133" s="185">
        <f t="shared" si="58"/>
        <v>8544.8</v>
      </c>
      <c r="Q133" s="184">
        <v>3684</v>
      </c>
      <c r="R133" s="185">
        <f t="shared" si="59"/>
        <v>8104.8</v>
      </c>
    </row>
    <row r="134" s="130" customFormat="1" spans="1:18">
      <c r="A134" s="161"/>
      <c r="B134" s="158">
        <v>2700</v>
      </c>
      <c r="C134" s="159">
        <f t="shared" ref="C134:G134" si="64">B134/25.4</f>
        <v>106.299212598425</v>
      </c>
      <c r="D134" s="36">
        <v>1880</v>
      </c>
      <c r="E134" s="159">
        <f t="shared" si="64"/>
        <v>74.0157480314961</v>
      </c>
      <c r="F134" s="160">
        <v>90</v>
      </c>
      <c r="G134" s="159">
        <f t="shared" si="64"/>
        <v>3.54330708661417</v>
      </c>
      <c r="H134" s="346" t="s">
        <v>38</v>
      </c>
      <c r="I134" s="183">
        <v>2500</v>
      </c>
      <c r="J134" s="184">
        <f t="shared" ref="J134:N134" si="65">I134*2.2</f>
        <v>5500</v>
      </c>
      <c r="K134" s="184">
        <f t="shared" si="57"/>
        <v>2350</v>
      </c>
      <c r="L134" s="184">
        <f t="shared" si="65"/>
        <v>5170</v>
      </c>
      <c r="M134" s="184">
        <v>3798</v>
      </c>
      <c r="N134" s="185">
        <f t="shared" si="65"/>
        <v>8355.6</v>
      </c>
      <c r="O134" s="184">
        <v>3898</v>
      </c>
      <c r="P134" s="185">
        <f t="shared" si="58"/>
        <v>8575.6</v>
      </c>
      <c r="Q134" s="184">
        <v>3698</v>
      </c>
      <c r="R134" s="185">
        <f t="shared" si="59"/>
        <v>8135.6</v>
      </c>
    </row>
    <row r="135" s="130" customFormat="1" spans="1:18">
      <c r="A135" s="161"/>
      <c r="B135" s="158">
        <v>3000</v>
      </c>
      <c r="C135" s="159">
        <f t="shared" ref="C135:G135" si="66">B135/25.4</f>
        <v>118.110236220472</v>
      </c>
      <c r="D135" s="36">
        <v>2030</v>
      </c>
      <c r="E135" s="159">
        <f t="shared" si="66"/>
        <v>79.9212598425197</v>
      </c>
      <c r="F135" s="160">
        <v>90</v>
      </c>
      <c r="G135" s="159">
        <f t="shared" si="66"/>
        <v>3.54330708661417</v>
      </c>
      <c r="H135" s="346" t="s">
        <v>38</v>
      </c>
      <c r="I135" s="183">
        <v>2500</v>
      </c>
      <c r="J135" s="184">
        <f t="shared" ref="J135:N135" si="67">I135*2.2</f>
        <v>5500</v>
      </c>
      <c r="K135" s="184">
        <f t="shared" si="57"/>
        <v>2350</v>
      </c>
      <c r="L135" s="184">
        <f t="shared" si="67"/>
        <v>5170</v>
      </c>
      <c r="M135" s="184">
        <v>3820</v>
      </c>
      <c r="N135" s="185">
        <f t="shared" si="67"/>
        <v>8404</v>
      </c>
      <c r="O135" s="184">
        <v>3920</v>
      </c>
      <c r="P135" s="185">
        <f t="shared" si="58"/>
        <v>8624</v>
      </c>
      <c r="Q135" s="184">
        <v>3720</v>
      </c>
      <c r="R135" s="185">
        <f t="shared" si="59"/>
        <v>8184</v>
      </c>
    </row>
    <row r="136" s="130" customFormat="1" spans="1:18">
      <c r="A136" s="161"/>
      <c r="B136" s="158">
        <v>3300</v>
      </c>
      <c r="C136" s="159">
        <f t="shared" ref="C136:G136" si="68">B136/25.4</f>
        <v>129.92125984252</v>
      </c>
      <c r="D136" s="36">
        <v>2180</v>
      </c>
      <c r="E136" s="159">
        <f t="shared" si="68"/>
        <v>85.8267716535433</v>
      </c>
      <c r="F136" s="160">
        <v>90</v>
      </c>
      <c r="G136" s="159">
        <f t="shared" si="68"/>
        <v>3.54330708661417</v>
      </c>
      <c r="H136" s="346" t="s">
        <v>38</v>
      </c>
      <c r="I136" s="183">
        <v>2500</v>
      </c>
      <c r="J136" s="184">
        <f t="shared" ref="J136:N136" si="69">I136*2.2</f>
        <v>5500</v>
      </c>
      <c r="K136" s="184">
        <f t="shared" si="57"/>
        <v>2350</v>
      </c>
      <c r="L136" s="184">
        <f t="shared" si="69"/>
        <v>5170</v>
      </c>
      <c r="M136" s="184">
        <v>3842</v>
      </c>
      <c r="N136" s="185">
        <f t="shared" si="69"/>
        <v>8452.4</v>
      </c>
      <c r="O136" s="184">
        <v>3942</v>
      </c>
      <c r="P136" s="185">
        <f t="shared" si="58"/>
        <v>8672.4</v>
      </c>
      <c r="Q136" s="184">
        <v>3742</v>
      </c>
      <c r="R136" s="185">
        <f t="shared" si="59"/>
        <v>8232.4</v>
      </c>
    </row>
    <row r="137" s="130" customFormat="1" spans="1:18">
      <c r="A137" s="161"/>
      <c r="B137" s="158">
        <v>3500</v>
      </c>
      <c r="C137" s="159">
        <f t="shared" ref="C137:G137" si="70">B137/25.4</f>
        <v>137.795275590551</v>
      </c>
      <c r="D137" s="36">
        <v>2280</v>
      </c>
      <c r="E137" s="159">
        <f t="shared" si="70"/>
        <v>89.7637795275591</v>
      </c>
      <c r="F137" s="160">
        <v>90</v>
      </c>
      <c r="G137" s="159">
        <f t="shared" si="70"/>
        <v>3.54330708661417</v>
      </c>
      <c r="H137" s="346" t="s">
        <v>38</v>
      </c>
      <c r="I137" s="183">
        <v>2500</v>
      </c>
      <c r="J137" s="184">
        <f t="shared" ref="J137:N137" si="71">I137*2.2</f>
        <v>5500</v>
      </c>
      <c r="K137" s="184">
        <f t="shared" si="57"/>
        <v>2350</v>
      </c>
      <c r="L137" s="184">
        <f t="shared" si="71"/>
        <v>5170</v>
      </c>
      <c r="M137" s="184">
        <v>3856</v>
      </c>
      <c r="N137" s="185">
        <f t="shared" si="71"/>
        <v>8483.2</v>
      </c>
      <c r="O137" s="184">
        <v>3956</v>
      </c>
      <c r="P137" s="185">
        <f t="shared" si="58"/>
        <v>8703.2</v>
      </c>
      <c r="Q137" s="184">
        <v>3756</v>
      </c>
      <c r="R137" s="185">
        <f t="shared" si="59"/>
        <v>8263.2</v>
      </c>
    </row>
    <row r="138" s="130" customFormat="1" customHeight="1" spans="1:18">
      <c r="A138" s="161"/>
      <c r="B138" s="158">
        <v>4000</v>
      </c>
      <c r="C138" s="159">
        <f t="shared" ref="C138:G138" si="72">B138/25.4</f>
        <v>157.48031496063</v>
      </c>
      <c r="D138" s="36">
        <v>2580</v>
      </c>
      <c r="E138" s="159">
        <f t="shared" si="72"/>
        <v>101.574803149606</v>
      </c>
      <c r="F138" s="160">
        <v>90</v>
      </c>
      <c r="G138" s="159">
        <f t="shared" si="72"/>
        <v>3.54330708661417</v>
      </c>
      <c r="H138" s="346" t="s">
        <v>39</v>
      </c>
      <c r="I138" s="183">
        <v>2500</v>
      </c>
      <c r="J138" s="184">
        <f t="shared" ref="J138:N138" si="73">I138*2.2</f>
        <v>5500</v>
      </c>
      <c r="K138" s="184">
        <f t="shared" si="57"/>
        <v>2350</v>
      </c>
      <c r="L138" s="184">
        <f t="shared" si="73"/>
        <v>5170</v>
      </c>
      <c r="M138" s="184">
        <v>3928</v>
      </c>
      <c r="N138" s="185">
        <f t="shared" si="73"/>
        <v>8641.6</v>
      </c>
      <c r="O138" s="184">
        <v>4028</v>
      </c>
      <c r="P138" s="185">
        <f t="shared" si="58"/>
        <v>8861.6</v>
      </c>
      <c r="Q138" s="184">
        <v>3828</v>
      </c>
      <c r="R138" s="185">
        <f t="shared" si="59"/>
        <v>8421.6</v>
      </c>
    </row>
    <row r="139" s="130" customFormat="1" spans="1:18">
      <c r="A139" s="161"/>
      <c r="B139" s="158">
        <v>4500</v>
      </c>
      <c r="C139" s="159">
        <f t="shared" ref="C139:G139" si="74">B139/25.4</f>
        <v>177.165354330709</v>
      </c>
      <c r="D139" s="36">
        <v>2830</v>
      </c>
      <c r="E139" s="159">
        <f t="shared" si="74"/>
        <v>111.417322834646</v>
      </c>
      <c r="F139" s="160">
        <v>90</v>
      </c>
      <c r="G139" s="159">
        <f t="shared" si="74"/>
        <v>3.54330708661417</v>
      </c>
      <c r="H139" s="346" t="s">
        <v>39</v>
      </c>
      <c r="I139" s="183">
        <v>2450</v>
      </c>
      <c r="J139" s="184">
        <f t="shared" ref="J139:N139" si="75">I139*2.2</f>
        <v>5390</v>
      </c>
      <c r="K139" s="184">
        <f t="shared" si="57"/>
        <v>2300</v>
      </c>
      <c r="L139" s="184">
        <f t="shared" si="75"/>
        <v>5060</v>
      </c>
      <c r="M139" s="184">
        <v>3964</v>
      </c>
      <c r="N139" s="185">
        <f t="shared" si="75"/>
        <v>8720.8</v>
      </c>
      <c r="O139" s="184">
        <v>4064</v>
      </c>
      <c r="P139" s="185">
        <f t="shared" si="58"/>
        <v>8940.8</v>
      </c>
      <c r="Q139" s="184">
        <v>3864</v>
      </c>
      <c r="R139" s="185">
        <f t="shared" si="59"/>
        <v>8500.8</v>
      </c>
    </row>
    <row r="140" s="130" customFormat="1" spans="1:18">
      <c r="A140" s="161"/>
      <c r="B140" s="158">
        <v>5000</v>
      </c>
      <c r="C140" s="159">
        <f t="shared" ref="C140:G140" si="76">B140/25.4</f>
        <v>196.850393700787</v>
      </c>
      <c r="D140" s="36">
        <v>3080</v>
      </c>
      <c r="E140" s="159">
        <f t="shared" si="76"/>
        <v>121.259842519685</v>
      </c>
      <c r="F140" s="160">
        <v>90</v>
      </c>
      <c r="G140" s="159">
        <f t="shared" si="76"/>
        <v>3.54330708661417</v>
      </c>
      <c r="H140" s="346" t="s">
        <v>39</v>
      </c>
      <c r="I140" s="183">
        <v>2300</v>
      </c>
      <c r="J140" s="184">
        <f t="shared" ref="J140:N140" si="77">I140*2.2</f>
        <v>5060</v>
      </c>
      <c r="K140" s="184">
        <f t="shared" si="57"/>
        <v>2150</v>
      </c>
      <c r="L140" s="184">
        <f t="shared" si="77"/>
        <v>4730</v>
      </c>
      <c r="M140" s="184">
        <v>4000</v>
      </c>
      <c r="N140" s="185">
        <f t="shared" si="77"/>
        <v>8800</v>
      </c>
      <c r="O140" s="184">
        <v>4100</v>
      </c>
      <c r="P140" s="185">
        <f t="shared" si="58"/>
        <v>9020</v>
      </c>
      <c r="Q140" s="184">
        <v>3900</v>
      </c>
      <c r="R140" s="185">
        <f t="shared" si="59"/>
        <v>8580</v>
      </c>
    </row>
    <row r="141" s="130" customFormat="1" customHeight="1" spans="1:18">
      <c r="A141" s="161"/>
      <c r="B141" s="158">
        <v>5500</v>
      </c>
      <c r="C141" s="159">
        <f t="shared" ref="C141:G141" si="78">B141/25.4</f>
        <v>216.535433070866</v>
      </c>
      <c r="D141" s="36">
        <v>3380</v>
      </c>
      <c r="E141" s="159">
        <f t="shared" si="78"/>
        <v>133.070866141732</v>
      </c>
      <c r="F141" s="160">
        <v>90</v>
      </c>
      <c r="G141" s="159">
        <f t="shared" si="78"/>
        <v>3.54330708661417</v>
      </c>
      <c r="H141" s="346" t="s">
        <v>39</v>
      </c>
      <c r="I141" s="183">
        <v>2150</v>
      </c>
      <c r="J141" s="184">
        <f t="shared" ref="J141:N141" si="79">I141*2.2</f>
        <v>4730</v>
      </c>
      <c r="K141" s="184">
        <f t="shared" si="57"/>
        <v>2000</v>
      </c>
      <c r="L141" s="184">
        <f t="shared" si="79"/>
        <v>4400</v>
      </c>
      <c r="M141" s="184">
        <v>4043</v>
      </c>
      <c r="N141" s="185">
        <f t="shared" si="79"/>
        <v>8894.6</v>
      </c>
      <c r="O141" s="184">
        <v>4143</v>
      </c>
      <c r="P141" s="185">
        <f t="shared" si="58"/>
        <v>9114.6</v>
      </c>
      <c r="Q141" s="184">
        <v>3943</v>
      </c>
      <c r="R141" s="185">
        <f t="shared" si="59"/>
        <v>8674.6</v>
      </c>
    </row>
    <row r="142" s="130" customFormat="1" ht="17.1" customHeight="1" spans="1:18">
      <c r="A142" s="162"/>
      <c r="B142" s="163">
        <v>6000</v>
      </c>
      <c r="C142" s="164">
        <f t="shared" ref="C142:G142" si="80">B142/25.4</f>
        <v>236.220472440945</v>
      </c>
      <c r="D142" s="165">
        <v>3630</v>
      </c>
      <c r="E142" s="164">
        <f t="shared" si="80"/>
        <v>142.913385826772</v>
      </c>
      <c r="F142" s="166">
        <v>90</v>
      </c>
      <c r="G142" s="164">
        <f t="shared" si="80"/>
        <v>3.54330708661417</v>
      </c>
      <c r="H142" s="347" t="s">
        <v>39</v>
      </c>
      <c r="I142" s="186">
        <v>1900</v>
      </c>
      <c r="J142" s="187">
        <f t="shared" ref="J142:N142" si="81">I142*2.2</f>
        <v>4180</v>
      </c>
      <c r="K142" s="187">
        <f t="shared" si="57"/>
        <v>1750</v>
      </c>
      <c r="L142" s="187">
        <f t="shared" si="81"/>
        <v>3850</v>
      </c>
      <c r="M142" s="187">
        <v>4079</v>
      </c>
      <c r="N142" s="188">
        <f t="shared" si="81"/>
        <v>8973.8</v>
      </c>
      <c r="O142" s="187">
        <v>4179</v>
      </c>
      <c r="P142" s="188">
        <f t="shared" si="58"/>
        <v>9193.8</v>
      </c>
      <c r="Q142" s="187">
        <v>3979</v>
      </c>
      <c r="R142" s="188">
        <f t="shared" si="59"/>
        <v>8753.8</v>
      </c>
    </row>
    <row r="143" s="130" customFormat="1" spans="1:18">
      <c r="A143" s="167" t="s">
        <v>22</v>
      </c>
      <c r="B143" s="168">
        <v>2500</v>
      </c>
      <c r="C143" s="169">
        <f t="shared" ref="C143:G143" si="82">B143/25.4</f>
        <v>98.4251968503937</v>
      </c>
      <c r="D143" s="170">
        <v>1850</v>
      </c>
      <c r="E143" s="169">
        <f t="shared" si="82"/>
        <v>72.8346456692913</v>
      </c>
      <c r="F143" s="171">
        <v>762</v>
      </c>
      <c r="G143" s="169">
        <f t="shared" si="82"/>
        <v>30</v>
      </c>
      <c r="H143" s="348" t="s">
        <v>38</v>
      </c>
      <c r="I143" s="189">
        <v>2500</v>
      </c>
      <c r="J143" s="190">
        <f t="shared" ref="J143:N143" si="83">I143*2.2</f>
        <v>5500</v>
      </c>
      <c r="K143" s="190">
        <f t="shared" si="57"/>
        <v>2350</v>
      </c>
      <c r="L143" s="190">
        <f t="shared" si="83"/>
        <v>5170</v>
      </c>
      <c r="M143" s="190">
        <v>3806</v>
      </c>
      <c r="N143" s="191">
        <f t="shared" si="83"/>
        <v>8373.2</v>
      </c>
      <c r="O143" s="190">
        <v>3906</v>
      </c>
      <c r="P143" s="191">
        <f t="shared" si="58"/>
        <v>8593.2</v>
      </c>
      <c r="Q143" s="190">
        <v>3706</v>
      </c>
      <c r="R143" s="191">
        <f t="shared" si="59"/>
        <v>8153.2</v>
      </c>
    </row>
    <row r="144" s="130" customFormat="1" customHeight="1" spans="1:18">
      <c r="A144" s="172"/>
      <c r="B144" s="158">
        <v>2700</v>
      </c>
      <c r="C144" s="159">
        <f t="shared" ref="C144:G144" si="84">B144/25.4</f>
        <v>106.299212598425</v>
      </c>
      <c r="D144" s="36">
        <v>1950</v>
      </c>
      <c r="E144" s="159">
        <f t="shared" si="84"/>
        <v>76.7716535433071</v>
      </c>
      <c r="F144" s="160">
        <v>862</v>
      </c>
      <c r="G144" s="159">
        <f t="shared" si="84"/>
        <v>33.9370078740157</v>
      </c>
      <c r="H144" s="346" t="s">
        <v>38</v>
      </c>
      <c r="I144" s="183">
        <v>2500</v>
      </c>
      <c r="J144" s="184">
        <f t="shared" ref="J144:N144" si="85">I144*2.2</f>
        <v>5500</v>
      </c>
      <c r="K144" s="184">
        <f t="shared" si="57"/>
        <v>2350</v>
      </c>
      <c r="L144" s="184">
        <f t="shared" si="85"/>
        <v>5170</v>
      </c>
      <c r="M144" s="184">
        <v>3822</v>
      </c>
      <c r="N144" s="185">
        <f t="shared" si="85"/>
        <v>8408.4</v>
      </c>
      <c r="O144" s="184">
        <v>3922</v>
      </c>
      <c r="P144" s="185">
        <f t="shared" si="58"/>
        <v>8628.4</v>
      </c>
      <c r="Q144" s="184">
        <v>3722</v>
      </c>
      <c r="R144" s="185">
        <f t="shared" si="59"/>
        <v>8188.4</v>
      </c>
    </row>
    <row r="145" s="130" customFormat="1" spans="1:18">
      <c r="A145" s="172"/>
      <c r="B145" s="158">
        <v>3000</v>
      </c>
      <c r="C145" s="159">
        <f t="shared" ref="C145:G145" si="86">B145/25.4</f>
        <v>118.110236220472</v>
      </c>
      <c r="D145" s="36">
        <v>2100</v>
      </c>
      <c r="E145" s="159">
        <f t="shared" si="86"/>
        <v>82.6771653543307</v>
      </c>
      <c r="F145" s="160">
        <v>1012</v>
      </c>
      <c r="G145" s="159">
        <f t="shared" si="86"/>
        <v>39.8425196850394</v>
      </c>
      <c r="H145" s="346" t="s">
        <v>38</v>
      </c>
      <c r="I145" s="183">
        <v>2500</v>
      </c>
      <c r="J145" s="184">
        <f t="shared" ref="J145:N145" si="87">I145*2.2</f>
        <v>5500</v>
      </c>
      <c r="K145" s="184">
        <f t="shared" si="57"/>
        <v>2350</v>
      </c>
      <c r="L145" s="184">
        <f t="shared" si="87"/>
        <v>5170</v>
      </c>
      <c r="M145" s="184">
        <v>3848</v>
      </c>
      <c r="N145" s="185">
        <f t="shared" si="87"/>
        <v>8465.6</v>
      </c>
      <c r="O145" s="184">
        <v>3948</v>
      </c>
      <c r="P145" s="185">
        <f t="shared" si="58"/>
        <v>8685.6</v>
      </c>
      <c r="Q145" s="184">
        <v>3748</v>
      </c>
      <c r="R145" s="185">
        <f t="shared" si="59"/>
        <v>8245.6</v>
      </c>
    </row>
    <row r="146" s="130" customFormat="1" spans="1:18">
      <c r="A146" s="172"/>
      <c r="B146" s="158">
        <v>3300</v>
      </c>
      <c r="C146" s="159">
        <f t="shared" ref="C146:G146" si="88">B146/25.4</f>
        <v>129.92125984252</v>
      </c>
      <c r="D146" s="36">
        <v>2250</v>
      </c>
      <c r="E146" s="159">
        <f t="shared" si="88"/>
        <v>88.5826771653543</v>
      </c>
      <c r="F146" s="160">
        <v>1162</v>
      </c>
      <c r="G146" s="159">
        <f t="shared" si="88"/>
        <v>45.748031496063</v>
      </c>
      <c r="H146" s="346" t="s">
        <v>38</v>
      </c>
      <c r="I146" s="183">
        <v>2500</v>
      </c>
      <c r="J146" s="184">
        <f t="shared" ref="J146:N146" si="89">I146*2.2</f>
        <v>5500</v>
      </c>
      <c r="K146" s="184">
        <f t="shared" si="57"/>
        <v>2350</v>
      </c>
      <c r="L146" s="184">
        <f t="shared" si="89"/>
        <v>5170</v>
      </c>
      <c r="M146" s="184">
        <v>3872</v>
      </c>
      <c r="N146" s="185">
        <f t="shared" si="89"/>
        <v>8518.4</v>
      </c>
      <c r="O146" s="184">
        <v>3972</v>
      </c>
      <c r="P146" s="185">
        <f t="shared" si="58"/>
        <v>8738.4</v>
      </c>
      <c r="Q146" s="184">
        <v>3772</v>
      </c>
      <c r="R146" s="185">
        <f t="shared" si="59"/>
        <v>8298.4</v>
      </c>
    </row>
    <row r="147" s="130" customFormat="1" ht="16.35" spans="1:18">
      <c r="A147" s="173"/>
      <c r="B147" s="163">
        <v>3500</v>
      </c>
      <c r="C147" s="164">
        <f t="shared" ref="C147:G147" si="90">B147/25.4</f>
        <v>137.795275590551</v>
      </c>
      <c r="D147" s="165">
        <v>2350</v>
      </c>
      <c r="E147" s="164">
        <f t="shared" si="90"/>
        <v>92.5196850393701</v>
      </c>
      <c r="F147" s="166">
        <v>1262</v>
      </c>
      <c r="G147" s="164">
        <f t="shared" si="90"/>
        <v>49.6850393700787</v>
      </c>
      <c r="H147" s="347" t="s">
        <v>38</v>
      </c>
      <c r="I147" s="186">
        <v>2500</v>
      </c>
      <c r="J147" s="187">
        <f t="shared" ref="J147:N147" si="91">I147*2.2</f>
        <v>5500</v>
      </c>
      <c r="K147" s="187">
        <f t="shared" si="57"/>
        <v>2350</v>
      </c>
      <c r="L147" s="187">
        <f t="shared" si="91"/>
        <v>5170</v>
      </c>
      <c r="M147" s="187">
        <v>3888</v>
      </c>
      <c r="N147" s="188">
        <f t="shared" si="91"/>
        <v>8553.6</v>
      </c>
      <c r="O147" s="187">
        <v>3988</v>
      </c>
      <c r="P147" s="188">
        <f t="shared" si="58"/>
        <v>8773.6</v>
      </c>
      <c r="Q147" s="187">
        <v>3788</v>
      </c>
      <c r="R147" s="188">
        <f t="shared" si="59"/>
        <v>8333.6</v>
      </c>
    </row>
    <row r="148" s="130" customFormat="1" ht="24.95" customHeight="1" spans="1:18">
      <c r="A148" s="39" t="s">
        <v>23</v>
      </c>
      <c r="B148" s="168">
        <v>3600</v>
      </c>
      <c r="C148" s="169">
        <f t="shared" ref="C148:G148" si="92">B148/25.4</f>
        <v>141.732283464567</v>
      </c>
      <c r="D148" s="174">
        <v>1800</v>
      </c>
      <c r="E148" s="169">
        <f t="shared" si="92"/>
        <v>70.8661417322835</v>
      </c>
      <c r="F148" s="171">
        <v>712</v>
      </c>
      <c r="G148" s="169">
        <f t="shared" si="92"/>
        <v>28.0314960629921</v>
      </c>
      <c r="H148" s="348" t="s">
        <v>39</v>
      </c>
      <c r="I148" s="171">
        <v>2500</v>
      </c>
      <c r="J148" s="190">
        <f t="shared" ref="J148:N148" si="93">I148*2.2</f>
        <v>5500</v>
      </c>
      <c r="K148" s="190">
        <f t="shared" si="57"/>
        <v>2350</v>
      </c>
      <c r="L148" s="190">
        <f t="shared" si="93"/>
        <v>5170</v>
      </c>
      <c r="M148" s="190">
        <v>3940</v>
      </c>
      <c r="N148" s="191">
        <f t="shared" si="93"/>
        <v>8668</v>
      </c>
      <c r="O148" s="190">
        <v>4040</v>
      </c>
      <c r="P148" s="191">
        <f t="shared" si="58"/>
        <v>8888</v>
      </c>
      <c r="Q148" s="190">
        <v>3840</v>
      </c>
      <c r="R148" s="191">
        <f t="shared" si="59"/>
        <v>8448</v>
      </c>
    </row>
    <row r="149" s="130" customFormat="1" ht="24.95" customHeight="1" spans="1:18">
      <c r="A149" s="39"/>
      <c r="B149" s="158">
        <v>4000</v>
      </c>
      <c r="C149" s="159">
        <f t="shared" ref="C149:G149" si="94">B149/25.4</f>
        <v>157.48031496063</v>
      </c>
      <c r="D149" s="175">
        <v>1930</v>
      </c>
      <c r="E149" s="159">
        <f t="shared" si="94"/>
        <v>75.9842519685039</v>
      </c>
      <c r="F149" s="160">
        <v>847</v>
      </c>
      <c r="G149" s="159">
        <f t="shared" si="94"/>
        <v>33.3464566929134</v>
      </c>
      <c r="H149" s="346" t="s">
        <v>39</v>
      </c>
      <c r="I149" s="160">
        <v>2500</v>
      </c>
      <c r="J149" s="184">
        <f t="shared" ref="J149:N149" si="95">I149*2.2</f>
        <v>5500</v>
      </c>
      <c r="K149" s="184">
        <f t="shared" si="57"/>
        <v>2350</v>
      </c>
      <c r="L149" s="184">
        <f t="shared" si="95"/>
        <v>5170</v>
      </c>
      <c r="M149" s="184">
        <v>3969</v>
      </c>
      <c r="N149" s="185">
        <f t="shared" si="95"/>
        <v>8731.8</v>
      </c>
      <c r="O149" s="184">
        <v>4069</v>
      </c>
      <c r="P149" s="185">
        <f t="shared" si="58"/>
        <v>8951.8</v>
      </c>
      <c r="Q149" s="184">
        <v>3869</v>
      </c>
      <c r="R149" s="185">
        <f t="shared" si="59"/>
        <v>8511.8</v>
      </c>
    </row>
    <row r="150" s="130" customFormat="1" ht="20.1" customHeight="1" spans="1:18">
      <c r="A150" s="39"/>
      <c r="B150" s="158">
        <v>4300</v>
      </c>
      <c r="C150" s="159">
        <f t="shared" ref="C150:G150" si="96">B150/25.4</f>
        <v>169.291338582677</v>
      </c>
      <c r="D150" s="175">
        <v>2030</v>
      </c>
      <c r="E150" s="159">
        <f t="shared" si="96"/>
        <v>79.9212598425197</v>
      </c>
      <c r="F150" s="160">
        <v>942</v>
      </c>
      <c r="G150" s="159">
        <f t="shared" si="96"/>
        <v>37.0866141732283</v>
      </c>
      <c r="H150" s="346" t="s">
        <v>39</v>
      </c>
      <c r="I150" s="160">
        <v>2380</v>
      </c>
      <c r="J150" s="184">
        <f t="shared" ref="J150:N150" si="97">I150*2.2</f>
        <v>5236</v>
      </c>
      <c r="K150" s="184">
        <f t="shared" si="57"/>
        <v>2230</v>
      </c>
      <c r="L150" s="184">
        <f t="shared" si="97"/>
        <v>4906</v>
      </c>
      <c r="M150" s="184">
        <v>3993</v>
      </c>
      <c r="N150" s="185">
        <f t="shared" si="97"/>
        <v>8784.6</v>
      </c>
      <c r="O150" s="184">
        <v>4093</v>
      </c>
      <c r="P150" s="185">
        <f t="shared" si="58"/>
        <v>9004.6</v>
      </c>
      <c r="Q150" s="184">
        <v>3893</v>
      </c>
      <c r="R150" s="185">
        <f t="shared" si="59"/>
        <v>8564.6</v>
      </c>
    </row>
    <row r="151" s="130" customFormat="1" ht="20.1" customHeight="1" spans="1:18">
      <c r="A151" s="39"/>
      <c r="B151" s="158">
        <v>4500</v>
      </c>
      <c r="C151" s="159">
        <f t="shared" ref="C151:G151" si="98">B151/25.4</f>
        <v>177.165354330709</v>
      </c>
      <c r="D151" s="175">
        <v>2100</v>
      </c>
      <c r="E151" s="159">
        <f t="shared" si="98"/>
        <v>82.6771653543307</v>
      </c>
      <c r="F151" s="160">
        <v>1012</v>
      </c>
      <c r="G151" s="159">
        <f t="shared" si="98"/>
        <v>39.8425196850394</v>
      </c>
      <c r="H151" s="346" t="s">
        <v>39</v>
      </c>
      <c r="I151" s="160">
        <v>2380</v>
      </c>
      <c r="J151" s="184">
        <f t="shared" ref="J151:N151" si="99">I151*2.2</f>
        <v>5236</v>
      </c>
      <c r="K151" s="184">
        <f t="shared" si="57"/>
        <v>2230</v>
      </c>
      <c r="L151" s="184">
        <f t="shared" si="99"/>
        <v>4906</v>
      </c>
      <c r="M151" s="184">
        <v>4008</v>
      </c>
      <c r="N151" s="185">
        <f t="shared" si="99"/>
        <v>8817.6</v>
      </c>
      <c r="O151" s="184">
        <v>4108</v>
      </c>
      <c r="P151" s="185">
        <f t="shared" si="58"/>
        <v>9037.6</v>
      </c>
      <c r="Q151" s="184">
        <v>3908</v>
      </c>
      <c r="R151" s="185">
        <f t="shared" si="59"/>
        <v>8597.6</v>
      </c>
    </row>
    <row r="152" s="130" customFormat="1" ht="20.1" customHeight="1" spans="1:18">
      <c r="A152" s="39"/>
      <c r="B152" s="158">
        <v>4700</v>
      </c>
      <c r="C152" s="159">
        <f t="shared" ref="C152:G152" si="100">B152/25.4</f>
        <v>185.03937007874</v>
      </c>
      <c r="D152" s="175">
        <v>2170</v>
      </c>
      <c r="E152" s="159">
        <f t="shared" si="100"/>
        <v>85.4330708661417</v>
      </c>
      <c r="F152" s="160">
        <v>1082</v>
      </c>
      <c r="G152" s="159">
        <f t="shared" si="100"/>
        <v>42.5984251968504</v>
      </c>
      <c r="H152" s="346" t="s">
        <v>39</v>
      </c>
      <c r="I152" s="160">
        <v>2300</v>
      </c>
      <c r="J152" s="184">
        <f t="shared" ref="J152:N152" si="101">I152*2.2</f>
        <v>5060</v>
      </c>
      <c r="K152" s="184">
        <f t="shared" si="57"/>
        <v>2150</v>
      </c>
      <c r="L152" s="184">
        <f t="shared" si="101"/>
        <v>4730</v>
      </c>
      <c r="M152" s="184">
        <v>4024</v>
      </c>
      <c r="N152" s="185">
        <f t="shared" si="101"/>
        <v>8852.8</v>
      </c>
      <c r="O152" s="184">
        <v>4124</v>
      </c>
      <c r="P152" s="185">
        <f t="shared" si="58"/>
        <v>9072.8</v>
      </c>
      <c r="Q152" s="184">
        <v>3924</v>
      </c>
      <c r="R152" s="185">
        <f t="shared" si="59"/>
        <v>8632.8</v>
      </c>
    </row>
    <row r="153" s="130" customFormat="1" ht="20.1" customHeight="1" spans="1:18">
      <c r="A153" s="39"/>
      <c r="B153" s="158">
        <v>5000</v>
      </c>
      <c r="C153" s="159">
        <f t="shared" ref="C153:G153" si="102">B153/25.4</f>
        <v>196.850393700787</v>
      </c>
      <c r="D153" s="175">
        <v>2270</v>
      </c>
      <c r="E153" s="159">
        <f t="shared" si="102"/>
        <v>89.3700787401575</v>
      </c>
      <c r="F153" s="160">
        <v>1182</v>
      </c>
      <c r="G153" s="159">
        <f t="shared" si="102"/>
        <v>46.5354330708661</v>
      </c>
      <c r="H153" s="346" t="s">
        <v>39</v>
      </c>
      <c r="I153" s="160">
        <v>2300</v>
      </c>
      <c r="J153" s="184">
        <f t="shared" ref="J153:N153" si="103">I153*2.2</f>
        <v>5060</v>
      </c>
      <c r="K153" s="184">
        <f t="shared" si="57"/>
        <v>2150</v>
      </c>
      <c r="L153" s="184">
        <f t="shared" si="103"/>
        <v>4730</v>
      </c>
      <c r="M153" s="184">
        <v>4046</v>
      </c>
      <c r="N153" s="185">
        <f t="shared" si="103"/>
        <v>8901.2</v>
      </c>
      <c r="O153" s="184">
        <v>4146</v>
      </c>
      <c r="P153" s="185">
        <f t="shared" si="58"/>
        <v>9121.2</v>
      </c>
      <c r="Q153" s="184">
        <v>3946</v>
      </c>
      <c r="R153" s="185">
        <f t="shared" si="59"/>
        <v>8681.2</v>
      </c>
    </row>
    <row r="154" s="130" customFormat="1" ht="20.1" customHeight="1" spans="1:18">
      <c r="A154" s="39"/>
      <c r="B154" s="158">
        <v>5500</v>
      </c>
      <c r="C154" s="159">
        <f t="shared" ref="C154:G154" si="104">B154/25.4</f>
        <v>216.535433070866</v>
      </c>
      <c r="D154" s="175">
        <v>2520</v>
      </c>
      <c r="E154" s="159">
        <f t="shared" si="104"/>
        <v>99.2125984251969</v>
      </c>
      <c r="F154" s="160">
        <v>1432</v>
      </c>
      <c r="G154" s="159">
        <f t="shared" si="104"/>
        <v>56.3779527559055</v>
      </c>
      <c r="H154" s="346" t="s">
        <v>39</v>
      </c>
      <c r="I154" s="160">
        <v>2100</v>
      </c>
      <c r="J154" s="184">
        <f t="shared" ref="J154:N154" si="105">I154*2.2</f>
        <v>4620</v>
      </c>
      <c r="K154" s="184">
        <f t="shared" si="57"/>
        <v>1950</v>
      </c>
      <c r="L154" s="184">
        <f t="shared" si="105"/>
        <v>4290</v>
      </c>
      <c r="M154" s="184">
        <v>4131</v>
      </c>
      <c r="N154" s="185">
        <f t="shared" si="105"/>
        <v>9088.2</v>
      </c>
      <c r="O154" s="184">
        <v>4231</v>
      </c>
      <c r="P154" s="185">
        <f t="shared" si="58"/>
        <v>9308.2</v>
      </c>
      <c r="Q154" s="184">
        <v>4031</v>
      </c>
      <c r="R154" s="185">
        <f t="shared" si="59"/>
        <v>8868.2</v>
      </c>
    </row>
    <row r="155" s="130" customFormat="1" ht="20.1" customHeight="1" spans="1:18">
      <c r="A155" s="39"/>
      <c r="B155" s="158">
        <v>6000</v>
      </c>
      <c r="C155" s="159">
        <f t="shared" ref="C155:G155" si="106">B155/25.4</f>
        <v>236.220472440945</v>
      </c>
      <c r="D155" s="175">
        <v>2770</v>
      </c>
      <c r="E155" s="159">
        <f t="shared" si="106"/>
        <v>109.055118110236</v>
      </c>
      <c r="F155" s="160">
        <v>1682</v>
      </c>
      <c r="G155" s="159">
        <f t="shared" si="106"/>
        <v>66.2204724409449</v>
      </c>
      <c r="H155" s="346" t="s">
        <v>39</v>
      </c>
      <c r="I155" s="160">
        <v>1900</v>
      </c>
      <c r="J155" s="184">
        <f t="shared" ref="J155:N155" si="107">I155*2.2</f>
        <v>4180</v>
      </c>
      <c r="K155" s="184">
        <f t="shared" si="57"/>
        <v>1750</v>
      </c>
      <c r="L155" s="184">
        <f t="shared" si="107"/>
        <v>3850</v>
      </c>
      <c r="M155" s="184">
        <v>4184</v>
      </c>
      <c r="N155" s="185">
        <f t="shared" si="107"/>
        <v>9204.8</v>
      </c>
      <c r="O155" s="184">
        <v>4284</v>
      </c>
      <c r="P155" s="185">
        <f t="shared" si="58"/>
        <v>9424.8</v>
      </c>
      <c r="Q155" s="184">
        <v>4084</v>
      </c>
      <c r="R155" s="185">
        <f t="shared" si="59"/>
        <v>8984.8</v>
      </c>
    </row>
    <row r="156" s="130" customFormat="1" ht="20.1" customHeight="1" spans="1:18">
      <c r="A156" s="42"/>
      <c r="B156" s="163">
        <v>6500</v>
      </c>
      <c r="C156" s="164">
        <f t="shared" ref="C156:G156" si="108">B156/25.4</f>
        <v>255.905511811024</v>
      </c>
      <c r="D156" s="176">
        <v>3020</v>
      </c>
      <c r="E156" s="164">
        <f t="shared" si="108"/>
        <v>118.897637795276</v>
      </c>
      <c r="F156" s="166">
        <v>1932</v>
      </c>
      <c r="G156" s="164">
        <f t="shared" si="108"/>
        <v>76.0629921259843</v>
      </c>
      <c r="H156" s="347" t="s">
        <v>39</v>
      </c>
      <c r="I156" s="166">
        <v>1600</v>
      </c>
      <c r="J156" s="187">
        <f t="shared" ref="J156:N156" si="109">I156*2.2</f>
        <v>3520</v>
      </c>
      <c r="K156" s="187">
        <f t="shared" si="57"/>
        <v>1450</v>
      </c>
      <c r="L156" s="187">
        <f t="shared" si="109"/>
        <v>3190</v>
      </c>
      <c r="M156" s="187">
        <v>4270</v>
      </c>
      <c r="N156" s="188">
        <f t="shared" si="109"/>
        <v>9394</v>
      </c>
      <c r="O156" s="187">
        <v>4370</v>
      </c>
      <c r="P156" s="188">
        <f t="shared" si="58"/>
        <v>9614</v>
      </c>
      <c r="Q156" s="187">
        <v>4170</v>
      </c>
      <c r="R156" s="188">
        <f t="shared" si="59"/>
        <v>9174</v>
      </c>
    </row>
    <row r="157" s="45" customFormat="1" spans="1:235">
      <c r="A157" s="128"/>
      <c r="B157" s="132"/>
      <c r="C157" s="132"/>
      <c r="D157" s="132"/>
      <c r="E157" s="128"/>
      <c r="F157" s="132"/>
      <c r="G157" s="128"/>
      <c r="H157" s="132"/>
      <c r="I157" s="132"/>
      <c r="J157" s="132"/>
      <c r="K157" s="132"/>
      <c r="L157" s="132"/>
      <c r="M157" s="132"/>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8"/>
      <c r="BD157" s="128"/>
      <c r="BE157" s="128"/>
      <c r="BF157" s="128"/>
      <c r="BG157" s="128"/>
      <c r="BH157" s="128"/>
      <c r="BI157" s="128"/>
      <c r="BJ157" s="128"/>
      <c r="BK157" s="128"/>
      <c r="BL157" s="128"/>
      <c r="BM157" s="128"/>
      <c r="BN157" s="128"/>
      <c r="BO157" s="128"/>
      <c r="BP157" s="128"/>
      <c r="BQ157" s="128"/>
      <c r="BR157" s="128"/>
      <c r="BS157" s="128"/>
      <c r="BT157" s="128"/>
      <c r="BU157" s="128"/>
      <c r="BV157" s="128"/>
      <c r="BW157" s="128"/>
      <c r="BX157" s="128"/>
      <c r="BY157" s="128"/>
      <c r="BZ157" s="128"/>
      <c r="CA157" s="128"/>
      <c r="CB157" s="128"/>
      <c r="CC157" s="128"/>
      <c r="CD157" s="128"/>
      <c r="CE157" s="128"/>
      <c r="CF157" s="128"/>
      <c r="CG157" s="128"/>
      <c r="CH157" s="128"/>
      <c r="CI157" s="128"/>
      <c r="CJ157" s="128"/>
      <c r="CK157" s="128"/>
      <c r="CL157" s="128"/>
      <c r="CM157" s="128"/>
      <c r="CN157" s="128"/>
      <c r="CO157" s="128"/>
      <c r="CP157" s="128"/>
      <c r="CQ157" s="128"/>
      <c r="CR157" s="128"/>
      <c r="CS157" s="128"/>
      <c r="CT157" s="128"/>
      <c r="CU157" s="128"/>
      <c r="CV157" s="128"/>
      <c r="CW157" s="128"/>
      <c r="CX157" s="128"/>
      <c r="CY157" s="128"/>
      <c r="CZ157" s="128"/>
      <c r="DA157" s="128"/>
      <c r="DB157" s="128"/>
      <c r="DC157" s="128"/>
      <c r="DD157" s="128"/>
      <c r="DE157" s="128"/>
      <c r="DF157" s="128"/>
      <c r="DG157" s="128"/>
      <c r="DH157" s="128"/>
      <c r="DI157" s="128"/>
      <c r="DJ157" s="128"/>
      <c r="DK157" s="128"/>
      <c r="DL157" s="128"/>
      <c r="DM157" s="128"/>
      <c r="DN157" s="128"/>
      <c r="DO157" s="128"/>
      <c r="DP157" s="128"/>
      <c r="DQ157" s="128"/>
      <c r="DR157" s="128"/>
      <c r="DS157" s="128"/>
      <c r="DT157" s="128"/>
      <c r="DU157" s="128"/>
      <c r="DV157" s="128"/>
      <c r="DW157" s="128"/>
      <c r="DX157" s="128"/>
      <c r="DY157" s="128"/>
      <c r="DZ157" s="128"/>
      <c r="EA157" s="128"/>
      <c r="EB157" s="128"/>
      <c r="EC157" s="128"/>
      <c r="ED157" s="128"/>
      <c r="EE157" s="128"/>
      <c r="EF157" s="128"/>
      <c r="EG157" s="128"/>
      <c r="EH157" s="128"/>
      <c r="EI157" s="128"/>
      <c r="EJ157" s="128"/>
      <c r="EK157" s="128"/>
      <c r="EL157" s="128"/>
      <c r="EM157" s="128"/>
      <c r="EN157" s="128"/>
      <c r="EO157" s="128"/>
      <c r="EP157" s="128"/>
      <c r="EQ157" s="128"/>
      <c r="ER157" s="128"/>
      <c r="ES157" s="128"/>
      <c r="ET157" s="128"/>
      <c r="EU157" s="128"/>
      <c r="EV157" s="128"/>
      <c r="EW157" s="128"/>
      <c r="EX157" s="128"/>
      <c r="EY157" s="128"/>
      <c r="EZ157" s="128"/>
      <c r="FA157" s="128"/>
      <c r="FB157" s="128"/>
      <c r="FC157" s="128"/>
      <c r="FD157" s="128"/>
      <c r="FE157" s="128"/>
      <c r="FF157" s="128"/>
      <c r="FG157" s="128"/>
      <c r="FH157" s="128"/>
      <c r="FI157" s="128"/>
      <c r="FJ157" s="128"/>
      <c r="FK157" s="128"/>
      <c r="FL157" s="128"/>
      <c r="FM157" s="128"/>
      <c r="FN157" s="128"/>
      <c r="FO157" s="128"/>
      <c r="FP157" s="128"/>
      <c r="FQ157" s="128"/>
      <c r="FR157" s="128"/>
      <c r="FS157" s="128"/>
      <c r="FT157" s="128"/>
      <c r="FU157" s="128"/>
      <c r="FV157" s="128"/>
      <c r="FW157" s="128"/>
      <c r="FX157" s="128"/>
      <c r="FY157" s="128"/>
      <c r="FZ157" s="128"/>
      <c r="GA157" s="128"/>
      <c r="GB157" s="128"/>
      <c r="GC157" s="128"/>
      <c r="GD157" s="128"/>
      <c r="GE157" s="128"/>
      <c r="GF157" s="128"/>
      <c r="GG157" s="128"/>
      <c r="GH157" s="128"/>
      <c r="GI157" s="128"/>
      <c r="GJ157" s="128"/>
      <c r="GK157" s="128"/>
      <c r="GL157" s="128"/>
      <c r="GM157" s="128"/>
      <c r="GN157" s="128"/>
      <c r="GO157" s="128"/>
      <c r="GP157" s="128"/>
      <c r="GQ157" s="128"/>
      <c r="GR157" s="128"/>
      <c r="GS157" s="128"/>
      <c r="GT157" s="128"/>
      <c r="GU157" s="128"/>
      <c r="GV157" s="128"/>
      <c r="GW157" s="128"/>
      <c r="GX157" s="128"/>
      <c r="GY157" s="128"/>
      <c r="GZ157" s="128"/>
      <c r="HA157" s="128"/>
      <c r="HB157" s="128"/>
      <c r="HC157" s="128"/>
      <c r="HD157" s="128"/>
      <c r="HE157" s="128"/>
      <c r="HF157" s="128"/>
      <c r="HG157" s="128"/>
      <c r="HH157" s="128"/>
      <c r="HI157" s="128"/>
      <c r="HJ157" s="128"/>
      <c r="HK157" s="128"/>
      <c r="HL157" s="128"/>
      <c r="HM157" s="128"/>
      <c r="HN157" s="128"/>
      <c r="HO157" s="128"/>
      <c r="HP157" s="128"/>
      <c r="HQ157" s="128"/>
      <c r="HR157" s="128"/>
      <c r="HS157" s="128"/>
      <c r="HT157" s="128"/>
      <c r="HU157" s="128"/>
      <c r="HV157" s="128"/>
      <c r="HW157" s="128"/>
      <c r="HX157" s="128"/>
      <c r="HY157" s="128"/>
      <c r="HZ157" s="128"/>
      <c r="IA157" s="128"/>
    </row>
    <row r="158" s="45" customFormat="1" spans="1:235">
      <c r="A158" s="128"/>
      <c r="B158" s="132"/>
      <c r="C158" s="132"/>
      <c r="D158" s="132"/>
      <c r="E158" s="128"/>
      <c r="F158" s="132"/>
      <c r="G158" s="128"/>
      <c r="H158" s="132"/>
      <c r="I158" s="132"/>
      <c r="J158" s="132"/>
      <c r="K158" s="132"/>
      <c r="L158" s="132"/>
      <c r="M158" s="132"/>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c r="CP158" s="128"/>
      <c r="CQ158" s="128"/>
      <c r="CR158" s="128"/>
      <c r="CS158" s="128"/>
      <c r="CT158" s="128"/>
      <c r="CU158" s="128"/>
      <c r="CV158" s="128"/>
      <c r="CW158" s="128"/>
      <c r="CX158" s="128"/>
      <c r="CY158" s="128"/>
      <c r="CZ158" s="128"/>
      <c r="DA158" s="128"/>
      <c r="DB158" s="128"/>
      <c r="DC158" s="128"/>
      <c r="DD158" s="128"/>
      <c r="DE158" s="128"/>
      <c r="DF158" s="128"/>
      <c r="DG158" s="128"/>
      <c r="DH158" s="128"/>
      <c r="DI158" s="128"/>
      <c r="DJ158" s="128"/>
      <c r="DK158" s="128"/>
      <c r="DL158" s="128"/>
      <c r="DM158" s="128"/>
      <c r="DN158" s="128"/>
      <c r="DO158" s="128"/>
      <c r="DP158" s="128"/>
      <c r="DQ158" s="128"/>
      <c r="DR158" s="128"/>
      <c r="DS158" s="128"/>
      <c r="DT158" s="128"/>
      <c r="DU158" s="128"/>
      <c r="DV158" s="128"/>
      <c r="DW158" s="128"/>
      <c r="DX158" s="128"/>
      <c r="DY158" s="128"/>
      <c r="DZ158" s="128"/>
      <c r="EA158" s="128"/>
      <c r="EB158" s="128"/>
      <c r="EC158" s="128"/>
      <c r="ED158" s="128"/>
      <c r="EE158" s="128"/>
      <c r="EF158" s="128"/>
      <c r="EG158" s="128"/>
      <c r="EH158" s="128"/>
      <c r="EI158" s="128"/>
      <c r="EJ158" s="128"/>
      <c r="EK158" s="128"/>
      <c r="EL158" s="128"/>
      <c r="EM158" s="128"/>
      <c r="EN158" s="128"/>
      <c r="EO158" s="128"/>
      <c r="EP158" s="128"/>
      <c r="EQ158" s="128"/>
      <c r="ER158" s="128"/>
      <c r="ES158" s="128"/>
      <c r="ET158" s="128"/>
      <c r="EU158" s="128"/>
      <c r="EV158" s="128"/>
      <c r="EW158" s="128"/>
      <c r="EX158" s="128"/>
      <c r="EY158" s="128"/>
      <c r="EZ158" s="128"/>
      <c r="FA158" s="128"/>
      <c r="FB158" s="128"/>
      <c r="FC158" s="128"/>
      <c r="FD158" s="128"/>
      <c r="FE158" s="128"/>
      <c r="FF158" s="128"/>
      <c r="FG158" s="128"/>
      <c r="FH158" s="128"/>
      <c r="FI158" s="128"/>
      <c r="FJ158" s="128"/>
      <c r="FK158" s="128"/>
      <c r="FL158" s="128"/>
      <c r="FM158" s="128"/>
      <c r="FN158" s="128"/>
      <c r="FO158" s="128"/>
      <c r="FP158" s="128"/>
      <c r="FQ158" s="128"/>
      <c r="FR158" s="128"/>
      <c r="FS158" s="128"/>
      <c r="FT158" s="128"/>
      <c r="FU158" s="128"/>
      <c r="FV158" s="128"/>
      <c r="FW158" s="128"/>
      <c r="FX158" s="128"/>
      <c r="FY158" s="128"/>
      <c r="FZ158" s="128"/>
      <c r="GA158" s="128"/>
      <c r="GB158" s="128"/>
      <c r="GC158" s="128"/>
      <c r="GD158" s="128"/>
      <c r="GE158" s="128"/>
      <c r="GF158" s="128"/>
      <c r="GG158" s="128"/>
      <c r="GH158" s="128"/>
      <c r="GI158" s="128"/>
      <c r="GJ158" s="128"/>
      <c r="GK158" s="128"/>
      <c r="GL158" s="128"/>
      <c r="GM158" s="128"/>
      <c r="GN158" s="128"/>
      <c r="GO158" s="128"/>
      <c r="GP158" s="128"/>
      <c r="GQ158" s="128"/>
      <c r="GR158" s="128"/>
      <c r="GS158" s="128"/>
      <c r="GT158" s="128"/>
      <c r="GU158" s="128"/>
      <c r="GV158" s="128"/>
      <c r="GW158" s="128"/>
      <c r="GX158" s="128"/>
      <c r="GY158" s="128"/>
      <c r="GZ158" s="128"/>
      <c r="HA158" s="128"/>
      <c r="HB158" s="128"/>
      <c r="HC158" s="128"/>
      <c r="HD158" s="128"/>
      <c r="HE158" s="128"/>
      <c r="HF158" s="128"/>
      <c r="HG158" s="128"/>
      <c r="HH158" s="128"/>
      <c r="HI158" s="128"/>
      <c r="HJ158" s="128"/>
      <c r="HK158" s="128"/>
      <c r="HL158" s="128"/>
      <c r="HM158" s="128"/>
      <c r="HN158" s="128"/>
      <c r="HO158" s="128"/>
      <c r="HP158" s="128"/>
      <c r="HQ158" s="128"/>
      <c r="HR158" s="128"/>
      <c r="HS158" s="128"/>
      <c r="HT158" s="128"/>
      <c r="HU158" s="128"/>
      <c r="HV158" s="128"/>
      <c r="HW158" s="128"/>
      <c r="HX158" s="128"/>
      <c r="HY158" s="128"/>
      <c r="HZ158" s="128"/>
      <c r="IA158" s="128"/>
    </row>
    <row r="159" s="128" customFormat="1" ht="38.45" customHeight="1" spans="1:14">
      <c r="A159" s="31"/>
      <c r="B159" s="32"/>
      <c r="C159" s="32"/>
      <c r="D159" s="32"/>
      <c r="E159" s="32"/>
      <c r="F159" s="150" t="s">
        <v>0</v>
      </c>
      <c r="G159" s="150"/>
      <c r="H159" s="150"/>
      <c r="I159" s="150"/>
      <c r="J159" s="150"/>
      <c r="K159" s="150"/>
      <c r="L159" s="150" t="s">
        <v>120</v>
      </c>
      <c r="M159" s="150"/>
      <c r="N159" s="150"/>
    </row>
    <row r="160" s="128" customFormat="1" ht="68" customHeight="1" spans="1:22">
      <c r="A160" s="119" t="s">
        <v>2</v>
      </c>
      <c r="B160" s="8" t="s">
        <v>3</v>
      </c>
      <c r="C160" s="9"/>
      <c r="D160" s="8" t="s">
        <v>4</v>
      </c>
      <c r="E160" s="9"/>
      <c r="F160" s="8" t="s">
        <v>5</v>
      </c>
      <c r="G160" s="9"/>
      <c r="H160" s="8" t="s">
        <v>6</v>
      </c>
      <c r="I160" s="8" t="s">
        <v>7</v>
      </c>
      <c r="J160" s="9"/>
      <c r="K160" s="9"/>
      <c r="L160" s="9"/>
      <c r="M160" s="9" t="s">
        <v>8</v>
      </c>
      <c r="N160" s="9"/>
      <c r="O160" s="9" t="s">
        <v>8</v>
      </c>
      <c r="P160" s="9"/>
      <c r="Q160" s="9" t="s">
        <v>8</v>
      </c>
      <c r="R160" s="9"/>
      <c r="S160" s="9" t="s">
        <v>8</v>
      </c>
      <c r="T160" s="9"/>
      <c r="U160" s="9" t="s">
        <v>8</v>
      </c>
      <c r="V160" s="9"/>
    </row>
    <row r="161" s="129" customFormat="1" ht="14.4" spans="1:22">
      <c r="A161" s="121"/>
      <c r="B161" s="9"/>
      <c r="C161" s="9"/>
      <c r="D161" s="9"/>
      <c r="E161" s="9"/>
      <c r="F161" s="9"/>
      <c r="G161" s="9"/>
      <c r="H161" s="9"/>
      <c r="I161" s="8" t="s">
        <v>9</v>
      </c>
      <c r="J161" s="9"/>
      <c r="K161" s="8" t="s">
        <v>10</v>
      </c>
      <c r="L161" s="9"/>
      <c r="M161" s="9" t="s">
        <v>121</v>
      </c>
      <c r="N161" s="9"/>
      <c r="O161" s="9" t="s">
        <v>122</v>
      </c>
      <c r="P161" s="9"/>
      <c r="Q161" s="9" t="s">
        <v>123</v>
      </c>
      <c r="R161" s="9"/>
      <c r="S161" s="9" t="s">
        <v>124</v>
      </c>
      <c r="T161" s="9"/>
      <c r="U161" s="9" t="s">
        <v>125</v>
      </c>
      <c r="V161" s="9"/>
    </row>
    <row r="162" s="130" customFormat="1" ht="48" customHeight="1" spans="1:22">
      <c r="A162" s="194"/>
      <c r="B162" s="151" t="s">
        <v>11</v>
      </c>
      <c r="C162" s="151" t="s">
        <v>12</v>
      </c>
      <c r="D162" s="151" t="s">
        <v>11</v>
      </c>
      <c r="E162" s="151" t="s">
        <v>12</v>
      </c>
      <c r="F162" s="151" t="s">
        <v>11</v>
      </c>
      <c r="G162" s="151" t="s">
        <v>12</v>
      </c>
      <c r="H162" s="151" t="s">
        <v>13</v>
      </c>
      <c r="I162" s="151" t="s">
        <v>14</v>
      </c>
      <c r="J162" s="151" t="s">
        <v>15</v>
      </c>
      <c r="K162" s="151" t="s">
        <v>14</v>
      </c>
      <c r="L162" s="151" t="s">
        <v>15</v>
      </c>
      <c r="M162" s="151" t="s">
        <v>16</v>
      </c>
      <c r="N162" s="151" t="s">
        <v>17</v>
      </c>
      <c r="O162" s="151" t="s">
        <v>16</v>
      </c>
      <c r="P162" s="151" t="s">
        <v>17</v>
      </c>
      <c r="Q162" s="151" t="s">
        <v>16</v>
      </c>
      <c r="R162" s="151" t="s">
        <v>17</v>
      </c>
      <c r="S162" s="151" t="s">
        <v>16</v>
      </c>
      <c r="T162" s="151" t="s">
        <v>17</v>
      </c>
      <c r="U162" s="151" t="s">
        <v>16</v>
      </c>
      <c r="V162" s="151" t="s">
        <v>17</v>
      </c>
    </row>
    <row r="163" s="130" customFormat="1" ht="18" customHeight="1" spans="1:22">
      <c r="A163" s="152" t="s">
        <v>18</v>
      </c>
      <c r="B163" s="153">
        <v>2000</v>
      </c>
      <c r="C163" s="154">
        <f t="shared" ref="C163:G163" si="110">B163/25.4</f>
        <v>78.740157480315</v>
      </c>
      <c r="D163" s="155">
        <v>1605</v>
      </c>
      <c r="E163" s="154">
        <f t="shared" si="110"/>
        <v>63.1889763779528</v>
      </c>
      <c r="F163" s="156">
        <v>100</v>
      </c>
      <c r="G163" s="154">
        <f t="shared" si="110"/>
        <v>3.93700787401575</v>
      </c>
      <c r="H163" s="345" t="s">
        <v>38</v>
      </c>
      <c r="I163" s="180">
        <v>3000</v>
      </c>
      <c r="J163" s="181">
        <f t="shared" ref="J163:N163" si="111">I163*2.2</f>
        <v>6600</v>
      </c>
      <c r="K163" s="184">
        <f t="shared" ref="K163:K187" si="112">I163-200</f>
        <v>2800</v>
      </c>
      <c r="L163" s="181">
        <f t="shared" si="111"/>
        <v>6160</v>
      </c>
      <c r="M163" s="181">
        <v>4360</v>
      </c>
      <c r="N163" s="182">
        <f t="shared" si="111"/>
        <v>9592</v>
      </c>
      <c r="O163" s="181">
        <v>4560</v>
      </c>
      <c r="P163" s="182">
        <f t="shared" ref="P163:T163" si="113">O163*2.2</f>
        <v>10032</v>
      </c>
      <c r="Q163" s="181">
        <f t="shared" ref="Q163:Q187" si="114">M163</f>
        <v>4360</v>
      </c>
      <c r="R163" s="182">
        <f t="shared" si="113"/>
        <v>9592</v>
      </c>
      <c r="S163" s="181">
        <v>4560</v>
      </c>
      <c r="T163" s="182">
        <f t="shared" si="113"/>
        <v>10032</v>
      </c>
      <c r="U163" s="181">
        <v>4420</v>
      </c>
      <c r="V163" s="182">
        <f t="shared" ref="V163:V187" si="115">U163*2.2</f>
        <v>9724</v>
      </c>
    </row>
    <row r="164" s="130" customFormat="1" customHeight="1" spans="1:22">
      <c r="A164" s="157"/>
      <c r="B164" s="158">
        <v>2300</v>
      </c>
      <c r="C164" s="159">
        <f t="shared" ref="C164:G164" si="116">B164/25.4</f>
        <v>90.5511811023622</v>
      </c>
      <c r="D164" s="36">
        <v>1755</v>
      </c>
      <c r="E164" s="159">
        <f t="shared" si="116"/>
        <v>69.0944881889764</v>
      </c>
      <c r="F164" s="160">
        <v>100</v>
      </c>
      <c r="G164" s="159">
        <f t="shared" si="116"/>
        <v>3.93700787401575</v>
      </c>
      <c r="H164" s="346" t="s">
        <v>38</v>
      </c>
      <c r="I164" s="183">
        <v>3000</v>
      </c>
      <c r="J164" s="184">
        <f t="shared" ref="J164:N164" si="117">I164*2.2</f>
        <v>6600</v>
      </c>
      <c r="K164" s="184">
        <f t="shared" si="112"/>
        <v>2800</v>
      </c>
      <c r="L164" s="184">
        <f t="shared" si="117"/>
        <v>6160</v>
      </c>
      <c r="M164" s="184">
        <v>4387</v>
      </c>
      <c r="N164" s="185">
        <f t="shared" si="117"/>
        <v>9651.4</v>
      </c>
      <c r="O164" s="184">
        <v>4587</v>
      </c>
      <c r="P164" s="185">
        <f t="shared" ref="P164:T164" si="118">O164*2.2</f>
        <v>10091.4</v>
      </c>
      <c r="Q164" s="184">
        <f t="shared" si="114"/>
        <v>4387</v>
      </c>
      <c r="R164" s="185">
        <f t="shared" si="118"/>
        <v>9651.4</v>
      </c>
      <c r="S164" s="184">
        <v>4587</v>
      </c>
      <c r="T164" s="185">
        <f t="shared" si="118"/>
        <v>10091.4</v>
      </c>
      <c r="U164" s="184">
        <v>4447</v>
      </c>
      <c r="V164" s="185">
        <f t="shared" si="115"/>
        <v>9783.4</v>
      </c>
    </row>
    <row r="165" s="130" customFormat="1" spans="1:22">
      <c r="A165" s="161"/>
      <c r="B165" s="158">
        <v>2500</v>
      </c>
      <c r="C165" s="159">
        <f t="shared" ref="C165:G165" si="119">B165/25.4</f>
        <v>98.4251968503937</v>
      </c>
      <c r="D165" s="36">
        <v>1855</v>
      </c>
      <c r="E165" s="159">
        <f t="shared" si="119"/>
        <v>73.0314960629921</v>
      </c>
      <c r="F165" s="160">
        <v>100</v>
      </c>
      <c r="G165" s="159">
        <f t="shared" si="119"/>
        <v>3.93700787401575</v>
      </c>
      <c r="H165" s="346" t="s">
        <v>38</v>
      </c>
      <c r="I165" s="183">
        <v>3000</v>
      </c>
      <c r="J165" s="184">
        <f t="shared" ref="J165:N165" si="120">I165*2.2</f>
        <v>6600</v>
      </c>
      <c r="K165" s="184">
        <f t="shared" si="112"/>
        <v>2800</v>
      </c>
      <c r="L165" s="184">
        <f t="shared" si="120"/>
        <v>6160</v>
      </c>
      <c r="M165" s="184">
        <v>4405</v>
      </c>
      <c r="N165" s="185">
        <f t="shared" si="120"/>
        <v>9691</v>
      </c>
      <c r="O165" s="184">
        <v>4605</v>
      </c>
      <c r="P165" s="185">
        <f t="shared" ref="P165:T165" si="121">O165*2.2</f>
        <v>10131</v>
      </c>
      <c r="Q165" s="184">
        <f t="shared" si="114"/>
        <v>4405</v>
      </c>
      <c r="R165" s="185">
        <f t="shared" si="121"/>
        <v>9691</v>
      </c>
      <c r="S165" s="184">
        <v>4605</v>
      </c>
      <c r="T165" s="185">
        <f t="shared" si="121"/>
        <v>10131</v>
      </c>
      <c r="U165" s="184">
        <v>4465</v>
      </c>
      <c r="V165" s="185">
        <f t="shared" si="115"/>
        <v>9823</v>
      </c>
    </row>
    <row r="166" s="130" customFormat="1" customHeight="1" spans="1:22">
      <c r="A166" s="161"/>
      <c r="B166" s="158">
        <v>2700</v>
      </c>
      <c r="C166" s="159">
        <f t="shared" ref="C166:G166" si="122">B166/25.4</f>
        <v>106.299212598425</v>
      </c>
      <c r="D166" s="36">
        <v>1955</v>
      </c>
      <c r="E166" s="159">
        <f t="shared" si="122"/>
        <v>76.9685039370079</v>
      </c>
      <c r="F166" s="160">
        <v>100</v>
      </c>
      <c r="G166" s="159">
        <f t="shared" si="122"/>
        <v>3.93700787401575</v>
      </c>
      <c r="H166" s="346" t="s">
        <v>38</v>
      </c>
      <c r="I166" s="183">
        <v>3000</v>
      </c>
      <c r="J166" s="184">
        <f t="shared" ref="J166:N166" si="123">I166*2.2</f>
        <v>6600</v>
      </c>
      <c r="K166" s="184">
        <f t="shared" si="112"/>
        <v>2800</v>
      </c>
      <c r="L166" s="184">
        <f t="shared" si="123"/>
        <v>6160</v>
      </c>
      <c r="M166" s="184">
        <v>4423</v>
      </c>
      <c r="N166" s="185">
        <f t="shared" si="123"/>
        <v>9730.6</v>
      </c>
      <c r="O166" s="184">
        <v>4623</v>
      </c>
      <c r="P166" s="185">
        <f t="shared" ref="P166:T166" si="124">O166*2.2</f>
        <v>10170.6</v>
      </c>
      <c r="Q166" s="184">
        <f t="shared" si="114"/>
        <v>4423</v>
      </c>
      <c r="R166" s="185">
        <f t="shared" si="124"/>
        <v>9730.6</v>
      </c>
      <c r="S166" s="184">
        <v>4623</v>
      </c>
      <c r="T166" s="185">
        <f t="shared" si="124"/>
        <v>10170.6</v>
      </c>
      <c r="U166" s="184">
        <v>4483</v>
      </c>
      <c r="V166" s="185">
        <f t="shared" si="115"/>
        <v>9862.6</v>
      </c>
    </row>
    <row r="167" s="130" customFormat="1" spans="1:22">
      <c r="A167" s="161"/>
      <c r="B167" s="158">
        <v>3000</v>
      </c>
      <c r="C167" s="159">
        <f t="shared" ref="C167:G167" si="125">B167/25.4</f>
        <v>118.110236220472</v>
      </c>
      <c r="D167" s="36">
        <v>2105</v>
      </c>
      <c r="E167" s="159">
        <f t="shared" si="125"/>
        <v>82.8740157480315</v>
      </c>
      <c r="F167" s="160">
        <v>100</v>
      </c>
      <c r="G167" s="159">
        <f t="shared" si="125"/>
        <v>3.93700787401575</v>
      </c>
      <c r="H167" s="346" t="s">
        <v>38</v>
      </c>
      <c r="I167" s="183">
        <v>3000</v>
      </c>
      <c r="J167" s="184">
        <f t="shared" ref="J167:N167" si="126">I167*2.2</f>
        <v>6600</v>
      </c>
      <c r="K167" s="184">
        <f t="shared" si="112"/>
        <v>2800</v>
      </c>
      <c r="L167" s="184">
        <f t="shared" si="126"/>
        <v>6160</v>
      </c>
      <c r="M167" s="184">
        <v>4450</v>
      </c>
      <c r="N167" s="185">
        <f t="shared" si="126"/>
        <v>9790</v>
      </c>
      <c r="O167" s="184">
        <v>4650</v>
      </c>
      <c r="P167" s="185">
        <f t="shared" ref="P167:T167" si="127">O167*2.2</f>
        <v>10230</v>
      </c>
      <c r="Q167" s="184">
        <f t="shared" si="114"/>
        <v>4450</v>
      </c>
      <c r="R167" s="185">
        <f t="shared" si="127"/>
        <v>9790</v>
      </c>
      <c r="S167" s="184">
        <v>4650</v>
      </c>
      <c r="T167" s="185">
        <f t="shared" si="127"/>
        <v>10230</v>
      </c>
      <c r="U167" s="184">
        <v>4510</v>
      </c>
      <c r="V167" s="185">
        <f t="shared" si="115"/>
        <v>9922</v>
      </c>
    </row>
    <row r="168" s="130" customFormat="1" spans="1:22">
      <c r="A168" s="161"/>
      <c r="B168" s="158">
        <v>3300</v>
      </c>
      <c r="C168" s="159">
        <f t="shared" ref="C168:G168" si="128">B168/25.4</f>
        <v>129.92125984252</v>
      </c>
      <c r="D168" s="36">
        <v>2255</v>
      </c>
      <c r="E168" s="159">
        <f t="shared" si="128"/>
        <v>88.7795275590551</v>
      </c>
      <c r="F168" s="160">
        <v>100</v>
      </c>
      <c r="G168" s="159">
        <f t="shared" si="128"/>
        <v>3.93700787401575</v>
      </c>
      <c r="H168" s="346" t="s">
        <v>38</v>
      </c>
      <c r="I168" s="183">
        <v>3000</v>
      </c>
      <c r="J168" s="184">
        <f t="shared" ref="J168:N168" si="129">I168*2.2</f>
        <v>6600</v>
      </c>
      <c r="K168" s="184">
        <f t="shared" si="112"/>
        <v>2800</v>
      </c>
      <c r="L168" s="184">
        <f t="shared" si="129"/>
        <v>6160</v>
      </c>
      <c r="M168" s="184">
        <v>4477</v>
      </c>
      <c r="N168" s="185">
        <f t="shared" si="129"/>
        <v>9849.4</v>
      </c>
      <c r="O168" s="184">
        <v>4677</v>
      </c>
      <c r="P168" s="185">
        <f t="shared" ref="P168:T168" si="130">O168*2.2</f>
        <v>10289.4</v>
      </c>
      <c r="Q168" s="184">
        <f t="shared" si="114"/>
        <v>4477</v>
      </c>
      <c r="R168" s="185">
        <f t="shared" si="130"/>
        <v>9849.4</v>
      </c>
      <c r="S168" s="184">
        <v>4677</v>
      </c>
      <c r="T168" s="185">
        <f t="shared" si="130"/>
        <v>10289.4</v>
      </c>
      <c r="U168" s="184">
        <v>4537</v>
      </c>
      <c r="V168" s="185">
        <f t="shared" si="115"/>
        <v>9981.4</v>
      </c>
    </row>
    <row r="169" s="130" customFormat="1" spans="1:22">
      <c r="A169" s="161"/>
      <c r="B169" s="158">
        <v>3500</v>
      </c>
      <c r="C169" s="159">
        <f t="shared" ref="C169:G169" si="131">B169/25.4</f>
        <v>137.795275590551</v>
      </c>
      <c r="D169" s="36">
        <v>2355</v>
      </c>
      <c r="E169" s="159">
        <f t="shared" si="131"/>
        <v>92.7165354330709</v>
      </c>
      <c r="F169" s="160">
        <v>100</v>
      </c>
      <c r="G169" s="159">
        <f t="shared" si="131"/>
        <v>3.93700787401575</v>
      </c>
      <c r="H169" s="346" t="s">
        <v>38</v>
      </c>
      <c r="I169" s="183">
        <v>3000</v>
      </c>
      <c r="J169" s="184">
        <f t="shared" ref="J169:N169" si="132">I169*2.2</f>
        <v>6600</v>
      </c>
      <c r="K169" s="184">
        <f t="shared" si="112"/>
        <v>2800</v>
      </c>
      <c r="L169" s="184">
        <f t="shared" si="132"/>
        <v>6160</v>
      </c>
      <c r="M169" s="184">
        <v>4495</v>
      </c>
      <c r="N169" s="185">
        <f t="shared" si="132"/>
        <v>9889</v>
      </c>
      <c r="O169" s="184">
        <v>4695</v>
      </c>
      <c r="P169" s="185">
        <f t="shared" ref="P169:T169" si="133">O169*2.2</f>
        <v>10329</v>
      </c>
      <c r="Q169" s="184">
        <f t="shared" si="114"/>
        <v>4495</v>
      </c>
      <c r="R169" s="185">
        <f t="shared" si="133"/>
        <v>9889</v>
      </c>
      <c r="S169" s="184">
        <v>4695</v>
      </c>
      <c r="T169" s="185">
        <f t="shared" si="133"/>
        <v>10329</v>
      </c>
      <c r="U169" s="184">
        <v>4555</v>
      </c>
      <c r="V169" s="185">
        <f t="shared" si="115"/>
        <v>10021</v>
      </c>
    </row>
    <row r="170" s="130" customFormat="1" spans="1:22">
      <c r="A170" s="161"/>
      <c r="B170" s="158">
        <v>4000</v>
      </c>
      <c r="C170" s="159">
        <f t="shared" ref="C170:G170" si="134">B170/25.4</f>
        <v>157.48031496063</v>
      </c>
      <c r="D170" s="36">
        <v>2655</v>
      </c>
      <c r="E170" s="159">
        <f t="shared" si="134"/>
        <v>104.527559055118</v>
      </c>
      <c r="F170" s="160">
        <v>100</v>
      </c>
      <c r="G170" s="159">
        <f t="shared" si="134"/>
        <v>3.93700787401575</v>
      </c>
      <c r="H170" s="346" t="s">
        <v>39</v>
      </c>
      <c r="I170" s="183">
        <v>3000</v>
      </c>
      <c r="J170" s="184">
        <f t="shared" ref="J170:N170" si="135">I170*2.2</f>
        <v>6600</v>
      </c>
      <c r="K170" s="184">
        <f t="shared" si="112"/>
        <v>2800</v>
      </c>
      <c r="L170" s="184">
        <f t="shared" si="135"/>
        <v>6160</v>
      </c>
      <c r="M170" s="184">
        <v>4586</v>
      </c>
      <c r="N170" s="185">
        <f t="shared" si="135"/>
        <v>10089.2</v>
      </c>
      <c r="O170" s="184">
        <v>4786</v>
      </c>
      <c r="P170" s="185">
        <f t="shared" ref="P170:T170" si="136">O170*2.2</f>
        <v>10529.2</v>
      </c>
      <c r="Q170" s="184">
        <f t="shared" si="114"/>
        <v>4586</v>
      </c>
      <c r="R170" s="185">
        <f t="shared" si="136"/>
        <v>10089.2</v>
      </c>
      <c r="S170" s="184">
        <v>4786</v>
      </c>
      <c r="T170" s="185">
        <f t="shared" si="136"/>
        <v>10529.2</v>
      </c>
      <c r="U170" s="184">
        <v>4646</v>
      </c>
      <c r="V170" s="185">
        <f t="shared" si="115"/>
        <v>10221.2</v>
      </c>
    </row>
    <row r="171" s="130" customFormat="1" spans="1:22">
      <c r="A171" s="161"/>
      <c r="B171" s="158">
        <v>4500</v>
      </c>
      <c r="C171" s="159">
        <f t="shared" ref="C171:G171" si="137">B171/25.4</f>
        <v>177.165354330709</v>
      </c>
      <c r="D171" s="36">
        <v>2905</v>
      </c>
      <c r="E171" s="159">
        <f t="shared" si="137"/>
        <v>114.370078740157</v>
      </c>
      <c r="F171" s="160">
        <v>100</v>
      </c>
      <c r="G171" s="159">
        <f t="shared" si="137"/>
        <v>3.93700787401575</v>
      </c>
      <c r="H171" s="346" t="s">
        <v>39</v>
      </c>
      <c r="I171" s="183">
        <v>2900</v>
      </c>
      <c r="J171" s="184">
        <f t="shared" ref="J171:N171" si="138">I171*2.2</f>
        <v>6380</v>
      </c>
      <c r="K171" s="184">
        <f t="shared" si="112"/>
        <v>2700</v>
      </c>
      <c r="L171" s="184">
        <f t="shared" si="138"/>
        <v>5940</v>
      </c>
      <c r="M171" s="184">
        <v>4631</v>
      </c>
      <c r="N171" s="185">
        <f t="shared" si="138"/>
        <v>10188.2</v>
      </c>
      <c r="O171" s="184">
        <v>4831</v>
      </c>
      <c r="P171" s="185">
        <f t="shared" ref="P171:T171" si="139">O171*2.2</f>
        <v>10628.2</v>
      </c>
      <c r="Q171" s="184">
        <f t="shared" si="114"/>
        <v>4631</v>
      </c>
      <c r="R171" s="185">
        <f t="shared" si="139"/>
        <v>10188.2</v>
      </c>
      <c r="S171" s="184">
        <v>4831</v>
      </c>
      <c r="T171" s="185">
        <f t="shared" si="139"/>
        <v>10628.2</v>
      </c>
      <c r="U171" s="184">
        <v>4691</v>
      </c>
      <c r="V171" s="185">
        <f t="shared" si="115"/>
        <v>10320.2</v>
      </c>
    </row>
    <row r="172" s="130" customFormat="1" spans="1:22">
      <c r="A172" s="161"/>
      <c r="B172" s="158">
        <v>5000</v>
      </c>
      <c r="C172" s="159">
        <f t="shared" ref="C172:G172" si="140">B172/25.4</f>
        <v>196.850393700787</v>
      </c>
      <c r="D172" s="36">
        <v>3155</v>
      </c>
      <c r="E172" s="159">
        <f t="shared" si="140"/>
        <v>124.212598425197</v>
      </c>
      <c r="F172" s="160">
        <v>100</v>
      </c>
      <c r="G172" s="159">
        <f t="shared" si="140"/>
        <v>3.93700787401575</v>
      </c>
      <c r="H172" s="346" t="s">
        <v>39</v>
      </c>
      <c r="I172" s="183">
        <v>2800</v>
      </c>
      <c r="J172" s="184">
        <f t="shared" ref="J172:N172" si="141">I172*2.2</f>
        <v>6160</v>
      </c>
      <c r="K172" s="184">
        <f t="shared" si="112"/>
        <v>2600</v>
      </c>
      <c r="L172" s="184">
        <f t="shared" si="141"/>
        <v>5720</v>
      </c>
      <c r="M172" s="184">
        <v>4677</v>
      </c>
      <c r="N172" s="185">
        <f t="shared" si="141"/>
        <v>10289.4</v>
      </c>
      <c r="O172" s="184">
        <v>4877</v>
      </c>
      <c r="P172" s="185">
        <f t="shared" ref="P172:T172" si="142">O172*2.2</f>
        <v>10729.4</v>
      </c>
      <c r="Q172" s="184">
        <f t="shared" si="114"/>
        <v>4677</v>
      </c>
      <c r="R172" s="185">
        <f t="shared" si="142"/>
        <v>10289.4</v>
      </c>
      <c r="S172" s="184">
        <v>4877</v>
      </c>
      <c r="T172" s="185">
        <f t="shared" si="142"/>
        <v>10729.4</v>
      </c>
      <c r="U172" s="184">
        <v>4737</v>
      </c>
      <c r="V172" s="185">
        <f t="shared" si="115"/>
        <v>10421.4</v>
      </c>
    </row>
    <row r="173" s="130" customFormat="1" spans="1:22">
      <c r="A173" s="161"/>
      <c r="B173" s="158">
        <v>5500</v>
      </c>
      <c r="C173" s="159">
        <f t="shared" ref="C173:G173" si="143">B173/25.4</f>
        <v>216.535433070866</v>
      </c>
      <c r="D173" s="36">
        <v>3455</v>
      </c>
      <c r="E173" s="159">
        <f t="shared" si="143"/>
        <v>136.023622047244</v>
      </c>
      <c r="F173" s="160">
        <v>100</v>
      </c>
      <c r="G173" s="159">
        <f t="shared" si="143"/>
        <v>3.93700787401575</v>
      </c>
      <c r="H173" s="346" t="s">
        <v>39</v>
      </c>
      <c r="I173" s="183">
        <v>2650</v>
      </c>
      <c r="J173" s="184">
        <f t="shared" ref="J173:N173" si="144">I173*2.2</f>
        <v>5830</v>
      </c>
      <c r="K173" s="184">
        <f t="shared" si="112"/>
        <v>2450</v>
      </c>
      <c r="L173" s="184">
        <f t="shared" si="144"/>
        <v>5390</v>
      </c>
      <c r="M173" s="184">
        <v>4758</v>
      </c>
      <c r="N173" s="185">
        <f t="shared" si="144"/>
        <v>10467.6</v>
      </c>
      <c r="O173" s="184">
        <v>4958</v>
      </c>
      <c r="P173" s="185">
        <f t="shared" ref="P173:T173" si="145">O173*2.2</f>
        <v>10907.6</v>
      </c>
      <c r="Q173" s="184">
        <f t="shared" si="114"/>
        <v>4758</v>
      </c>
      <c r="R173" s="185">
        <f t="shared" si="145"/>
        <v>10467.6</v>
      </c>
      <c r="S173" s="184">
        <v>4958</v>
      </c>
      <c r="T173" s="185">
        <f t="shared" si="145"/>
        <v>10907.6</v>
      </c>
      <c r="U173" s="184">
        <v>4818</v>
      </c>
      <c r="V173" s="185">
        <f t="shared" si="115"/>
        <v>10599.6</v>
      </c>
    </row>
    <row r="174" s="130" customFormat="1" ht="17.1" customHeight="1" spans="1:22">
      <c r="A174" s="195"/>
      <c r="B174" s="196">
        <v>6000</v>
      </c>
      <c r="C174" s="197">
        <f t="shared" ref="C174:G174" si="146">B174/25.4</f>
        <v>236.220472440945</v>
      </c>
      <c r="D174" s="198">
        <v>3705</v>
      </c>
      <c r="E174" s="197">
        <f t="shared" si="146"/>
        <v>145.866141732283</v>
      </c>
      <c r="F174" s="199">
        <v>100</v>
      </c>
      <c r="G174" s="197">
        <f t="shared" si="146"/>
        <v>3.93700787401575</v>
      </c>
      <c r="H174" s="349" t="s">
        <v>39</v>
      </c>
      <c r="I174" s="204">
        <v>2350</v>
      </c>
      <c r="J174" s="205">
        <f t="shared" ref="J174:N174" si="147">I174*2.2</f>
        <v>5170</v>
      </c>
      <c r="K174" s="205">
        <f t="shared" si="112"/>
        <v>2150</v>
      </c>
      <c r="L174" s="205">
        <f t="shared" si="147"/>
        <v>4730</v>
      </c>
      <c r="M174" s="205">
        <v>4805</v>
      </c>
      <c r="N174" s="206">
        <f t="shared" si="147"/>
        <v>10571</v>
      </c>
      <c r="O174" s="205">
        <v>5005</v>
      </c>
      <c r="P174" s="206">
        <f t="shared" ref="P174:T174" si="148">O174*2.2</f>
        <v>11011</v>
      </c>
      <c r="Q174" s="205">
        <f t="shared" si="114"/>
        <v>4805</v>
      </c>
      <c r="R174" s="206">
        <f t="shared" si="148"/>
        <v>10571</v>
      </c>
      <c r="S174" s="205">
        <v>5005</v>
      </c>
      <c r="T174" s="206">
        <f t="shared" si="148"/>
        <v>11011</v>
      </c>
      <c r="U174" s="205">
        <v>4865</v>
      </c>
      <c r="V174" s="206">
        <f t="shared" si="115"/>
        <v>10703</v>
      </c>
    </row>
    <row r="175" s="130" customFormat="1" spans="1:22">
      <c r="A175" s="200" t="s">
        <v>22</v>
      </c>
      <c r="B175" s="153">
        <v>2500</v>
      </c>
      <c r="C175" s="154">
        <f t="shared" ref="C175:G175" si="149">B175/25.4</f>
        <v>98.4251968503937</v>
      </c>
      <c r="D175" s="155">
        <v>1855</v>
      </c>
      <c r="E175" s="154">
        <f t="shared" si="149"/>
        <v>73.0314960629921</v>
      </c>
      <c r="F175" s="156">
        <v>663</v>
      </c>
      <c r="G175" s="154">
        <f t="shared" si="149"/>
        <v>26.1023622047244</v>
      </c>
      <c r="H175" s="345" t="s">
        <v>38</v>
      </c>
      <c r="I175" s="180">
        <v>3000</v>
      </c>
      <c r="J175" s="181">
        <f t="shared" ref="J175:N175" si="150">I175*2.2</f>
        <v>6600</v>
      </c>
      <c r="K175" s="181">
        <f t="shared" si="112"/>
        <v>2800</v>
      </c>
      <c r="L175" s="181">
        <f t="shared" si="150"/>
        <v>6160</v>
      </c>
      <c r="M175" s="181">
        <v>4431</v>
      </c>
      <c r="N175" s="182">
        <f t="shared" si="150"/>
        <v>9748.2</v>
      </c>
      <c r="O175" s="181">
        <v>4631</v>
      </c>
      <c r="P175" s="182">
        <f t="shared" ref="P175:T175" si="151">O175*2.2</f>
        <v>10188.2</v>
      </c>
      <c r="Q175" s="181">
        <f t="shared" si="114"/>
        <v>4431</v>
      </c>
      <c r="R175" s="182">
        <f t="shared" si="151"/>
        <v>9748.2</v>
      </c>
      <c r="S175" s="181">
        <v>4631</v>
      </c>
      <c r="T175" s="182">
        <f t="shared" si="151"/>
        <v>10188.2</v>
      </c>
      <c r="U175" s="181">
        <v>4491</v>
      </c>
      <c r="V175" s="182">
        <f t="shared" si="115"/>
        <v>9880.2</v>
      </c>
    </row>
    <row r="176" s="130" customFormat="1" spans="1:22">
      <c r="A176" s="172"/>
      <c r="B176" s="158">
        <v>2700</v>
      </c>
      <c r="C176" s="159">
        <f t="shared" ref="C176:G176" si="152">B176/25.4</f>
        <v>106.299212598425</v>
      </c>
      <c r="D176" s="36">
        <v>1955</v>
      </c>
      <c r="E176" s="159">
        <f t="shared" si="152"/>
        <v>76.9685039370079</v>
      </c>
      <c r="F176" s="160">
        <v>763</v>
      </c>
      <c r="G176" s="159">
        <f t="shared" si="152"/>
        <v>30.0393700787402</v>
      </c>
      <c r="H176" s="346" t="s">
        <v>38</v>
      </c>
      <c r="I176" s="183">
        <v>3000</v>
      </c>
      <c r="J176" s="184">
        <f t="shared" ref="J176:N176" si="153">I176*2.2</f>
        <v>6600</v>
      </c>
      <c r="K176" s="184">
        <f t="shared" si="112"/>
        <v>2800</v>
      </c>
      <c r="L176" s="184">
        <f t="shared" si="153"/>
        <v>6160</v>
      </c>
      <c r="M176" s="184">
        <v>4450</v>
      </c>
      <c r="N176" s="185">
        <f t="shared" si="153"/>
        <v>9790</v>
      </c>
      <c r="O176" s="184">
        <v>4650</v>
      </c>
      <c r="P176" s="185">
        <f t="shared" ref="P176:T176" si="154">O176*2.2</f>
        <v>10230</v>
      </c>
      <c r="Q176" s="184">
        <f t="shared" si="114"/>
        <v>4450</v>
      </c>
      <c r="R176" s="185">
        <f t="shared" si="154"/>
        <v>9790</v>
      </c>
      <c r="S176" s="184">
        <v>4650</v>
      </c>
      <c r="T176" s="185">
        <f t="shared" si="154"/>
        <v>10230</v>
      </c>
      <c r="U176" s="184">
        <v>4510</v>
      </c>
      <c r="V176" s="185">
        <f t="shared" si="115"/>
        <v>9922</v>
      </c>
    </row>
    <row r="177" s="130" customFormat="1" spans="1:22">
      <c r="A177" s="172"/>
      <c r="B177" s="158">
        <v>3000</v>
      </c>
      <c r="C177" s="159">
        <f t="shared" ref="C177:G177" si="155">B177/25.4</f>
        <v>118.110236220472</v>
      </c>
      <c r="D177" s="36">
        <v>2105</v>
      </c>
      <c r="E177" s="159">
        <f t="shared" si="155"/>
        <v>82.8740157480315</v>
      </c>
      <c r="F177" s="160">
        <v>913</v>
      </c>
      <c r="G177" s="159">
        <f t="shared" si="155"/>
        <v>35.9448818897638</v>
      </c>
      <c r="H177" s="346" t="s">
        <v>38</v>
      </c>
      <c r="I177" s="183">
        <v>3000</v>
      </c>
      <c r="J177" s="184">
        <f t="shared" ref="J177:N177" si="156">I177*2.2</f>
        <v>6600</v>
      </c>
      <c r="K177" s="184">
        <f t="shared" si="112"/>
        <v>2800</v>
      </c>
      <c r="L177" s="184">
        <f t="shared" si="156"/>
        <v>6160</v>
      </c>
      <c r="M177" s="184">
        <v>4478</v>
      </c>
      <c r="N177" s="185">
        <f t="shared" si="156"/>
        <v>9851.6</v>
      </c>
      <c r="O177" s="184">
        <v>4678</v>
      </c>
      <c r="P177" s="185">
        <f t="shared" ref="P177:T177" si="157">O177*2.2</f>
        <v>10291.6</v>
      </c>
      <c r="Q177" s="184">
        <f t="shared" si="114"/>
        <v>4478</v>
      </c>
      <c r="R177" s="185">
        <f t="shared" si="157"/>
        <v>9851.6</v>
      </c>
      <c r="S177" s="184">
        <v>4678</v>
      </c>
      <c r="T177" s="185">
        <f t="shared" si="157"/>
        <v>10291.6</v>
      </c>
      <c r="U177" s="184">
        <v>4538</v>
      </c>
      <c r="V177" s="185">
        <f t="shared" si="115"/>
        <v>9983.6</v>
      </c>
    </row>
    <row r="178" s="130" customFormat="1" spans="1:22">
      <c r="A178" s="172"/>
      <c r="B178" s="158">
        <v>3300</v>
      </c>
      <c r="C178" s="159">
        <f t="shared" ref="C178:G178" si="158">B178/25.4</f>
        <v>129.92125984252</v>
      </c>
      <c r="D178" s="36">
        <v>2255</v>
      </c>
      <c r="E178" s="159">
        <f t="shared" si="158"/>
        <v>88.7795275590551</v>
      </c>
      <c r="F178" s="160">
        <v>1063</v>
      </c>
      <c r="G178" s="159">
        <f t="shared" si="158"/>
        <v>41.8503937007874</v>
      </c>
      <c r="H178" s="346" t="s">
        <v>38</v>
      </c>
      <c r="I178" s="183">
        <v>3000</v>
      </c>
      <c r="J178" s="184">
        <f t="shared" ref="J178:N178" si="159">I178*2.2</f>
        <v>6600</v>
      </c>
      <c r="K178" s="184">
        <f t="shared" si="112"/>
        <v>2800</v>
      </c>
      <c r="L178" s="184">
        <f t="shared" si="159"/>
        <v>6160</v>
      </c>
      <c r="M178" s="184">
        <v>4507</v>
      </c>
      <c r="N178" s="185">
        <f t="shared" si="159"/>
        <v>9915.4</v>
      </c>
      <c r="O178" s="184">
        <v>4707</v>
      </c>
      <c r="P178" s="185">
        <f t="shared" ref="P178:T178" si="160">O178*2.2</f>
        <v>10355.4</v>
      </c>
      <c r="Q178" s="184">
        <f t="shared" si="114"/>
        <v>4507</v>
      </c>
      <c r="R178" s="185">
        <f t="shared" si="160"/>
        <v>9915.4</v>
      </c>
      <c r="S178" s="184">
        <v>4707</v>
      </c>
      <c r="T178" s="185">
        <f t="shared" si="160"/>
        <v>10355.4</v>
      </c>
      <c r="U178" s="184">
        <v>4567</v>
      </c>
      <c r="V178" s="185">
        <f t="shared" si="115"/>
        <v>10047.4</v>
      </c>
    </row>
    <row r="179" s="130" customFormat="1" ht="16.35" spans="1:22">
      <c r="A179" s="173"/>
      <c r="B179" s="163">
        <v>3500</v>
      </c>
      <c r="C179" s="164">
        <f t="shared" ref="C179:G179" si="161">B179/25.4</f>
        <v>137.795275590551</v>
      </c>
      <c r="D179" s="165">
        <v>2355</v>
      </c>
      <c r="E179" s="164">
        <f t="shared" si="161"/>
        <v>92.7165354330709</v>
      </c>
      <c r="F179" s="166">
        <v>1163</v>
      </c>
      <c r="G179" s="164">
        <f t="shared" si="161"/>
        <v>45.7874015748032</v>
      </c>
      <c r="H179" s="347" t="s">
        <v>38</v>
      </c>
      <c r="I179" s="186">
        <v>3000</v>
      </c>
      <c r="J179" s="187">
        <f t="shared" ref="J179:N179" si="162">I179*2.2</f>
        <v>6600</v>
      </c>
      <c r="K179" s="187">
        <f t="shared" si="112"/>
        <v>2800</v>
      </c>
      <c r="L179" s="187">
        <f t="shared" si="162"/>
        <v>6160</v>
      </c>
      <c r="M179" s="187">
        <v>4525</v>
      </c>
      <c r="N179" s="188">
        <f t="shared" si="162"/>
        <v>9955</v>
      </c>
      <c r="O179" s="187">
        <v>4725</v>
      </c>
      <c r="P179" s="188">
        <f t="shared" ref="P179:T179" si="163">O179*2.2</f>
        <v>10395</v>
      </c>
      <c r="Q179" s="187">
        <f t="shared" si="114"/>
        <v>4525</v>
      </c>
      <c r="R179" s="188">
        <f t="shared" si="163"/>
        <v>9955</v>
      </c>
      <c r="S179" s="187">
        <v>4725</v>
      </c>
      <c r="T179" s="188">
        <f t="shared" si="163"/>
        <v>10395</v>
      </c>
      <c r="U179" s="187">
        <v>4585</v>
      </c>
      <c r="V179" s="188">
        <f t="shared" si="115"/>
        <v>10087</v>
      </c>
    </row>
    <row r="180" s="130" customFormat="1" ht="24.95" customHeight="1" spans="1:22">
      <c r="A180" s="40" t="s">
        <v>23</v>
      </c>
      <c r="B180" s="153">
        <v>3600</v>
      </c>
      <c r="C180" s="154">
        <f t="shared" ref="C180:G180" si="164">B180/25.4</f>
        <v>141.732283464567</v>
      </c>
      <c r="D180" s="201">
        <v>1850</v>
      </c>
      <c r="E180" s="154">
        <f t="shared" si="164"/>
        <v>72.8346456692913</v>
      </c>
      <c r="F180" s="156">
        <v>658</v>
      </c>
      <c r="G180" s="154">
        <f t="shared" si="164"/>
        <v>25.9055118110236</v>
      </c>
      <c r="H180" s="345" t="s">
        <v>39</v>
      </c>
      <c r="I180" s="156">
        <v>3000</v>
      </c>
      <c r="J180" s="181">
        <f t="shared" ref="J180:N180" si="165">I180*2.2</f>
        <v>6600</v>
      </c>
      <c r="K180" s="181">
        <f t="shared" si="112"/>
        <v>2800</v>
      </c>
      <c r="L180" s="181">
        <f t="shared" si="165"/>
        <v>6160</v>
      </c>
      <c r="M180" s="181">
        <v>4627</v>
      </c>
      <c r="N180" s="182">
        <f t="shared" si="165"/>
        <v>10179.4</v>
      </c>
      <c r="O180" s="181">
        <v>4827</v>
      </c>
      <c r="P180" s="182">
        <f t="shared" ref="P180:T180" si="166">O180*2.2</f>
        <v>10619.4</v>
      </c>
      <c r="Q180" s="181">
        <f t="shared" si="114"/>
        <v>4627</v>
      </c>
      <c r="R180" s="182">
        <f t="shared" si="166"/>
        <v>10179.4</v>
      </c>
      <c r="S180" s="181">
        <v>4827</v>
      </c>
      <c r="T180" s="182">
        <f t="shared" si="166"/>
        <v>10619.4</v>
      </c>
      <c r="U180" s="181">
        <v>4687</v>
      </c>
      <c r="V180" s="182">
        <f t="shared" si="115"/>
        <v>10311.4</v>
      </c>
    </row>
    <row r="181" s="130" customFormat="1" ht="24.95" customHeight="1" spans="1:22">
      <c r="A181" s="39"/>
      <c r="B181" s="158">
        <v>4000</v>
      </c>
      <c r="C181" s="159">
        <f t="shared" ref="C181:G181" si="167">B181/25.4</f>
        <v>157.48031496063</v>
      </c>
      <c r="D181" s="175">
        <v>1985</v>
      </c>
      <c r="E181" s="159">
        <f t="shared" si="167"/>
        <v>78.1496062992126</v>
      </c>
      <c r="F181" s="160">
        <v>793</v>
      </c>
      <c r="G181" s="159">
        <f t="shared" si="167"/>
        <v>31.2204724409449</v>
      </c>
      <c r="H181" s="346" t="s">
        <v>39</v>
      </c>
      <c r="I181" s="160">
        <v>3000</v>
      </c>
      <c r="J181" s="184">
        <f t="shared" ref="J181:N181" si="168">I181*2.2</f>
        <v>6600</v>
      </c>
      <c r="K181" s="184">
        <f t="shared" si="112"/>
        <v>2800</v>
      </c>
      <c r="L181" s="184">
        <f t="shared" si="168"/>
        <v>6160</v>
      </c>
      <c r="M181" s="184">
        <v>4665</v>
      </c>
      <c r="N181" s="185">
        <f t="shared" si="168"/>
        <v>10263</v>
      </c>
      <c r="O181" s="184">
        <v>4865</v>
      </c>
      <c r="P181" s="185">
        <f t="shared" ref="P181:T181" si="169">O181*2.2</f>
        <v>10703</v>
      </c>
      <c r="Q181" s="184">
        <f t="shared" si="114"/>
        <v>4665</v>
      </c>
      <c r="R181" s="185">
        <f t="shared" si="169"/>
        <v>10263</v>
      </c>
      <c r="S181" s="184">
        <v>4865</v>
      </c>
      <c r="T181" s="185">
        <f t="shared" si="169"/>
        <v>10703</v>
      </c>
      <c r="U181" s="184">
        <v>4725</v>
      </c>
      <c r="V181" s="185">
        <f t="shared" si="115"/>
        <v>10395</v>
      </c>
    </row>
    <row r="182" s="130" customFormat="1" ht="20.1" customHeight="1" spans="1:22">
      <c r="A182" s="39"/>
      <c r="B182" s="158">
        <v>4300</v>
      </c>
      <c r="C182" s="159">
        <f t="shared" ref="C182:G182" si="170">B182/25.4</f>
        <v>169.291338582677</v>
      </c>
      <c r="D182" s="175">
        <v>2085</v>
      </c>
      <c r="E182" s="159">
        <f t="shared" si="170"/>
        <v>82.0866141732284</v>
      </c>
      <c r="F182" s="160">
        <v>888</v>
      </c>
      <c r="G182" s="159">
        <f t="shared" si="170"/>
        <v>34.9606299212598</v>
      </c>
      <c r="H182" s="346" t="s">
        <v>39</v>
      </c>
      <c r="I182" s="160">
        <v>2850</v>
      </c>
      <c r="J182" s="184">
        <f t="shared" ref="J182:N182" si="171">I182*2.2</f>
        <v>6270</v>
      </c>
      <c r="K182" s="184">
        <f t="shared" si="112"/>
        <v>2650</v>
      </c>
      <c r="L182" s="184">
        <f t="shared" si="171"/>
        <v>5830</v>
      </c>
      <c r="M182" s="184">
        <v>4692</v>
      </c>
      <c r="N182" s="185">
        <f t="shared" si="171"/>
        <v>10322.4</v>
      </c>
      <c r="O182" s="184">
        <v>4892</v>
      </c>
      <c r="P182" s="185">
        <f t="shared" ref="P182:T182" si="172">O182*2.2</f>
        <v>10762.4</v>
      </c>
      <c r="Q182" s="184">
        <f t="shared" si="114"/>
        <v>4692</v>
      </c>
      <c r="R182" s="185">
        <f t="shared" si="172"/>
        <v>10322.4</v>
      </c>
      <c r="S182" s="184">
        <v>4892</v>
      </c>
      <c r="T182" s="185">
        <f t="shared" si="172"/>
        <v>10762.4</v>
      </c>
      <c r="U182" s="184">
        <v>4752</v>
      </c>
      <c r="V182" s="185">
        <f t="shared" si="115"/>
        <v>10454.4</v>
      </c>
    </row>
    <row r="183" s="130" customFormat="1" ht="20.1" customHeight="1" spans="1:22">
      <c r="A183" s="39"/>
      <c r="B183" s="158">
        <v>4500</v>
      </c>
      <c r="C183" s="159">
        <f t="shared" ref="C183:G183" si="173">B183/25.4</f>
        <v>177.165354330709</v>
      </c>
      <c r="D183" s="175">
        <v>2150</v>
      </c>
      <c r="E183" s="159">
        <f t="shared" si="173"/>
        <v>84.6456692913386</v>
      </c>
      <c r="F183" s="160">
        <v>958</v>
      </c>
      <c r="G183" s="159">
        <f t="shared" si="173"/>
        <v>37.7165354330709</v>
      </c>
      <c r="H183" s="346" t="s">
        <v>39</v>
      </c>
      <c r="I183" s="160">
        <v>2850</v>
      </c>
      <c r="J183" s="184">
        <f t="shared" ref="J183:N183" si="174">I183*2.2</f>
        <v>6270</v>
      </c>
      <c r="K183" s="184">
        <f t="shared" si="112"/>
        <v>2650</v>
      </c>
      <c r="L183" s="184">
        <f t="shared" si="174"/>
        <v>5830</v>
      </c>
      <c r="M183" s="184">
        <v>4710</v>
      </c>
      <c r="N183" s="185">
        <f t="shared" si="174"/>
        <v>10362</v>
      </c>
      <c r="O183" s="184">
        <v>4910</v>
      </c>
      <c r="P183" s="185">
        <f t="shared" ref="P183:T183" si="175">O183*2.2</f>
        <v>10802</v>
      </c>
      <c r="Q183" s="184">
        <f t="shared" si="114"/>
        <v>4710</v>
      </c>
      <c r="R183" s="185">
        <f t="shared" si="175"/>
        <v>10362</v>
      </c>
      <c r="S183" s="184">
        <v>4910</v>
      </c>
      <c r="T183" s="185">
        <f t="shared" si="175"/>
        <v>10802</v>
      </c>
      <c r="U183" s="184">
        <v>4770</v>
      </c>
      <c r="V183" s="185">
        <f t="shared" si="115"/>
        <v>10494</v>
      </c>
    </row>
    <row r="184" s="130" customFormat="1" ht="20.1" customHeight="1" spans="1:22">
      <c r="A184" s="39"/>
      <c r="B184" s="158">
        <v>4700</v>
      </c>
      <c r="C184" s="159">
        <f t="shared" ref="C184:G184" si="176">B184/25.4</f>
        <v>185.03937007874</v>
      </c>
      <c r="D184" s="175">
        <v>2220</v>
      </c>
      <c r="E184" s="159">
        <f t="shared" si="176"/>
        <v>87.4015748031496</v>
      </c>
      <c r="F184" s="160">
        <v>1028</v>
      </c>
      <c r="G184" s="159">
        <f t="shared" si="176"/>
        <v>40.4724409448819</v>
      </c>
      <c r="H184" s="346" t="s">
        <v>39</v>
      </c>
      <c r="I184" s="160">
        <v>2800</v>
      </c>
      <c r="J184" s="184">
        <f t="shared" ref="J184:N184" si="177">I184*2.2</f>
        <v>6160</v>
      </c>
      <c r="K184" s="184">
        <f t="shared" si="112"/>
        <v>2600</v>
      </c>
      <c r="L184" s="184">
        <f t="shared" si="177"/>
        <v>5720</v>
      </c>
      <c r="M184" s="184">
        <v>4729</v>
      </c>
      <c r="N184" s="185">
        <f t="shared" si="177"/>
        <v>10403.8</v>
      </c>
      <c r="O184" s="184">
        <v>4929</v>
      </c>
      <c r="P184" s="185">
        <f t="shared" ref="P184:T184" si="178">O184*2.2</f>
        <v>10843.8</v>
      </c>
      <c r="Q184" s="184">
        <f t="shared" si="114"/>
        <v>4729</v>
      </c>
      <c r="R184" s="185">
        <f t="shared" si="178"/>
        <v>10403.8</v>
      </c>
      <c r="S184" s="184">
        <v>4929</v>
      </c>
      <c r="T184" s="185">
        <f t="shared" si="178"/>
        <v>10843.8</v>
      </c>
      <c r="U184" s="184">
        <v>4789</v>
      </c>
      <c r="V184" s="185">
        <f t="shared" si="115"/>
        <v>10535.8</v>
      </c>
    </row>
    <row r="185" s="130" customFormat="1" ht="20.1" customHeight="1" spans="1:22">
      <c r="A185" s="39"/>
      <c r="B185" s="158">
        <v>5000</v>
      </c>
      <c r="C185" s="159">
        <f t="shared" ref="C185:G185" si="179">B185/25.4</f>
        <v>196.850393700787</v>
      </c>
      <c r="D185" s="175">
        <v>2320</v>
      </c>
      <c r="E185" s="159">
        <f t="shared" si="179"/>
        <v>91.3385826771654</v>
      </c>
      <c r="F185" s="160">
        <v>1128</v>
      </c>
      <c r="G185" s="159">
        <f t="shared" si="179"/>
        <v>44.4094488188976</v>
      </c>
      <c r="H185" s="346" t="s">
        <v>39</v>
      </c>
      <c r="I185" s="160">
        <v>2800</v>
      </c>
      <c r="J185" s="184">
        <f t="shared" ref="J185:N185" si="180">I185*2.2</f>
        <v>6160</v>
      </c>
      <c r="K185" s="184">
        <f t="shared" si="112"/>
        <v>2600</v>
      </c>
      <c r="L185" s="184">
        <f t="shared" si="180"/>
        <v>5720</v>
      </c>
      <c r="M185" s="184">
        <v>4756</v>
      </c>
      <c r="N185" s="185">
        <f t="shared" si="180"/>
        <v>10463.2</v>
      </c>
      <c r="O185" s="184">
        <v>4956</v>
      </c>
      <c r="P185" s="185">
        <f t="shared" ref="P185:T185" si="181">O185*2.2</f>
        <v>10903.2</v>
      </c>
      <c r="Q185" s="184">
        <f t="shared" si="114"/>
        <v>4756</v>
      </c>
      <c r="R185" s="185">
        <f t="shared" si="181"/>
        <v>10463.2</v>
      </c>
      <c r="S185" s="184">
        <v>4956</v>
      </c>
      <c r="T185" s="185">
        <f t="shared" si="181"/>
        <v>10903.2</v>
      </c>
      <c r="U185" s="184">
        <v>4816</v>
      </c>
      <c r="V185" s="185">
        <f t="shared" si="115"/>
        <v>10595.2</v>
      </c>
    </row>
    <row r="186" s="130" customFormat="1" ht="20.1" customHeight="1" spans="1:22">
      <c r="A186" s="39"/>
      <c r="B186" s="158">
        <v>5500</v>
      </c>
      <c r="C186" s="159">
        <f t="shared" ref="C186:G186" si="182">B186/25.4</f>
        <v>216.535433070866</v>
      </c>
      <c r="D186" s="175">
        <v>2570</v>
      </c>
      <c r="E186" s="159">
        <f t="shared" si="182"/>
        <v>101.181102362205</v>
      </c>
      <c r="F186" s="160">
        <v>1378</v>
      </c>
      <c r="G186" s="159">
        <f t="shared" si="182"/>
        <v>54.251968503937</v>
      </c>
      <c r="H186" s="346" t="s">
        <v>39</v>
      </c>
      <c r="I186" s="160">
        <v>2650</v>
      </c>
      <c r="J186" s="184">
        <f t="shared" ref="J186:N186" si="183">I186*2.2</f>
        <v>5830</v>
      </c>
      <c r="K186" s="184">
        <f t="shared" si="112"/>
        <v>2450</v>
      </c>
      <c r="L186" s="184">
        <f t="shared" si="183"/>
        <v>5390</v>
      </c>
      <c r="M186" s="184">
        <v>4897</v>
      </c>
      <c r="N186" s="185">
        <f t="shared" si="183"/>
        <v>10773.4</v>
      </c>
      <c r="O186" s="184">
        <v>5097</v>
      </c>
      <c r="P186" s="185">
        <f t="shared" ref="P186:T186" si="184">O186*2.2</f>
        <v>11213.4</v>
      </c>
      <c r="Q186" s="184">
        <f t="shared" si="114"/>
        <v>4897</v>
      </c>
      <c r="R186" s="185">
        <f t="shared" si="184"/>
        <v>10773.4</v>
      </c>
      <c r="S186" s="184">
        <v>5097</v>
      </c>
      <c r="T186" s="185">
        <f t="shared" si="184"/>
        <v>11213.4</v>
      </c>
      <c r="U186" s="184">
        <v>4957</v>
      </c>
      <c r="V186" s="185">
        <f t="shared" si="115"/>
        <v>10905.4</v>
      </c>
    </row>
    <row r="187" s="130" customFormat="1" ht="20.1" customHeight="1" spans="1:22">
      <c r="A187" s="42"/>
      <c r="B187" s="163">
        <v>6000</v>
      </c>
      <c r="C187" s="164">
        <f t="shared" ref="C187:G187" si="185">B187/25.4</f>
        <v>236.220472440945</v>
      </c>
      <c r="D187" s="176">
        <v>2820</v>
      </c>
      <c r="E187" s="164">
        <f t="shared" si="185"/>
        <v>111.023622047244</v>
      </c>
      <c r="F187" s="166">
        <v>1628</v>
      </c>
      <c r="G187" s="164">
        <f t="shared" si="185"/>
        <v>64.0944881889764</v>
      </c>
      <c r="H187" s="347" t="s">
        <v>39</v>
      </c>
      <c r="I187" s="166">
        <v>2350</v>
      </c>
      <c r="J187" s="187">
        <f t="shared" ref="J187:N187" si="186">I187*2.2</f>
        <v>5170</v>
      </c>
      <c r="K187" s="187">
        <f t="shared" si="112"/>
        <v>2150</v>
      </c>
      <c r="L187" s="187">
        <f t="shared" si="186"/>
        <v>4730</v>
      </c>
      <c r="M187" s="187">
        <v>4963</v>
      </c>
      <c r="N187" s="188">
        <f t="shared" si="186"/>
        <v>10918.6</v>
      </c>
      <c r="O187" s="187">
        <v>5163</v>
      </c>
      <c r="P187" s="188">
        <f t="shared" ref="P187:T187" si="187">O187*2.2</f>
        <v>11358.6</v>
      </c>
      <c r="Q187" s="187">
        <f t="shared" si="114"/>
        <v>4963</v>
      </c>
      <c r="R187" s="188">
        <f t="shared" si="187"/>
        <v>10918.6</v>
      </c>
      <c r="S187" s="187">
        <v>5163</v>
      </c>
      <c r="T187" s="188">
        <f t="shared" si="187"/>
        <v>11358.6</v>
      </c>
      <c r="U187" s="187">
        <v>5023</v>
      </c>
      <c r="V187" s="188">
        <f t="shared" si="115"/>
        <v>11050.6</v>
      </c>
    </row>
    <row r="188" s="131" customFormat="1" ht="20.1" customHeight="1" spans="1:22">
      <c r="A188" s="177"/>
      <c r="B188" s="202"/>
      <c r="C188" s="179"/>
      <c r="D188" s="203"/>
      <c r="E188" s="179"/>
      <c r="F188" s="178"/>
      <c r="G188" s="179"/>
      <c r="H188" s="178"/>
      <c r="I188" s="178"/>
      <c r="J188" s="192"/>
      <c r="K188" s="192"/>
      <c r="L188" s="192"/>
      <c r="M188" s="192"/>
      <c r="N188" s="193"/>
      <c r="O188" s="192"/>
      <c r="P188" s="193"/>
      <c r="Q188" s="192"/>
      <c r="R188" s="193"/>
      <c r="S188" s="192"/>
      <c r="T188" s="193"/>
      <c r="U188" s="192"/>
      <c r="V188" s="193"/>
    </row>
    <row r="189" s="45" customFormat="1" spans="1:235">
      <c r="A189" s="128"/>
      <c r="B189" s="132"/>
      <c r="C189" s="132"/>
      <c r="D189" s="132"/>
      <c r="E189" s="128"/>
      <c r="F189" s="132"/>
      <c r="G189" s="128"/>
      <c r="H189" s="132"/>
      <c r="I189" s="132"/>
      <c r="J189" s="132"/>
      <c r="K189" s="132"/>
      <c r="L189" s="132"/>
      <c r="M189" s="132"/>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c r="CC189" s="128"/>
      <c r="CD189" s="128"/>
      <c r="CE189" s="128"/>
      <c r="CF189" s="128"/>
      <c r="CG189" s="128"/>
      <c r="CH189" s="128"/>
      <c r="CI189" s="128"/>
      <c r="CJ189" s="128"/>
      <c r="CK189" s="128"/>
      <c r="CL189" s="128"/>
      <c r="CM189" s="128"/>
      <c r="CN189" s="128"/>
      <c r="CO189" s="128"/>
      <c r="CP189" s="128"/>
      <c r="CQ189" s="128"/>
      <c r="CR189" s="128"/>
      <c r="CS189" s="128"/>
      <c r="CT189" s="128"/>
      <c r="CU189" s="128"/>
      <c r="CV189" s="128"/>
      <c r="CW189" s="128"/>
      <c r="CX189" s="128"/>
      <c r="CY189" s="128"/>
      <c r="CZ189" s="128"/>
      <c r="DA189" s="128"/>
      <c r="DB189" s="128"/>
      <c r="DC189" s="128"/>
      <c r="DD189" s="128"/>
      <c r="DE189" s="128"/>
      <c r="DF189" s="128"/>
      <c r="DG189" s="128"/>
      <c r="DH189" s="128"/>
      <c r="DI189" s="128"/>
      <c r="DJ189" s="128"/>
      <c r="DK189" s="128"/>
      <c r="DL189" s="128"/>
      <c r="DM189" s="128"/>
      <c r="DN189" s="128"/>
      <c r="DO189" s="128"/>
      <c r="DP189" s="128"/>
      <c r="DQ189" s="128"/>
      <c r="DR189" s="128"/>
      <c r="DS189" s="128"/>
      <c r="DT189" s="128"/>
      <c r="DU189" s="128"/>
      <c r="DV189" s="128"/>
      <c r="DW189" s="128"/>
      <c r="DX189" s="128"/>
      <c r="DY189" s="128"/>
      <c r="DZ189" s="128"/>
      <c r="EA189" s="128"/>
      <c r="EB189" s="128"/>
      <c r="EC189" s="128"/>
      <c r="ED189" s="128"/>
      <c r="EE189" s="128"/>
      <c r="EF189" s="128"/>
      <c r="EG189" s="128"/>
      <c r="EH189" s="128"/>
      <c r="EI189" s="128"/>
      <c r="EJ189" s="128"/>
      <c r="EK189" s="128"/>
      <c r="EL189" s="128"/>
      <c r="EM189" s="128"/>
      <c r="EN189" s="128"/>
      <c r="EO189" s="128"/>
      <c r="EP189" s="128"/>
      <c r="EQ189" s="128"/>
      <c r="ER189" s="128"/>
      <c r="ES189" s="128"/>
      <c r="ET189" s="128"/>
      <c r="EU189" s="128"/>
      <c r="EV189" s="128"/>
      <c r="EW189" s="128"/>
      <c r="EX189" s="128"/>
      <c r="EY189" s="128"/>
      <c r="EZ189" s="128"/>
      <c r="FA189" s="128"/>
      <c r="FB189" s="128"/>
      <c r="FC189" s="128"/>
      <c r="FD189" s="128"/>
      <c r="FE189" s="128"/>
      <c r="FF189" s="128"/>
      <c r="FG189" s="128"/>
      <c r="FH189" s="128"/>
      <c r="FI189" s="128"/>
      <c r="FJ189" s="128"/>
      <c r="FK189" s="128"/>
      <c r="FL189" s="128"/>
      <c r="FM189" s="128"/>
      <c r="FN189" s="128"/>
      <c r="FO189" s="128"/>
      <c r="FP189" s="128"/>
      <c r="FQ189" s="128"/>
      <c r="FR189" s="128"/>
      <c r="FS189" s="128"/>
      <c r="FT189" s="128"/>
      <c r="FU189" s="128"/>
      <c r="FV189" s="128"/>
      <c r="FW189" s="128"/>
      <c r="FX189" s="128"/>
      <c r="FY189" s="128"/>
      <c r="FZ189" s="128"/>
      <c r="GA189" s="128"/>
      <c r="GB189" s="128"/>
      <c r="GC189" s="128"/>
      <c r="GD189" s="128"/>
      <c r="GE189" s="128"/>
      <c r="GF189" s="128"/>
      <c r="GG189" s="128"/>
      <c r="GH189" s="128"/>
      <c r="GI189" s="128"/>
      <c r="GJ189" s="128"/>
      <c r="GK189" s="128"/>
      <c r="GL189" s="128"/>
      <c r="GM189" s="128"/>
      <c r="GN189" s="128"/>
      <c r="GO189" s="128"/>
      <c r="GP189" s="128"/>
      <c r="GQ189" s="128"/>
      <c r="GR189" s="128"/>
      <c r="GS189" s="128"/>
      <c r="GT189" s="128"/>
      <c r="GU189" s="128"/>
      <c r="GV189" s="128"/>
      <c r="GW189" s="128"/>
      <c r="GX189" s="128"/>
      <c r="GY189" s="128"/>
      <c r="GZ189" s="128"/>
      <c r="HA189" s="128"/>
      <c r="HB189" s="128"/>
      <c r="HC189" s="128"/>
      <c r="HD189" s="128"/>
      <c r="HE189" s="128"/>
      <c r="HF189" s="128"/>
      <c r="HG189" s="128"/>
      <c r="HH189" s="128"/>
      <c r="HI189" s="128"/>
      <c r="HJ189" s="128"/>
      <c r="HK189" s="128"/>
      <c r="HL189" s="128"/>
      <c r="HM189" s="128"/>
      <c r="HN189" s="128"/>
      <c r="HO189" s="128"/>
      <c r="HP189" s="128"/>
      <c r="HQ189" s="128"/>
      <c r="HR189" s="128"/>
      <c r="HS189" s="128"/>
      <c r="HT189" s="128"/>
      <c r="HU189" s="128"/>
      <c r="HV189" s="128"/>
      <c r="HW189" s="128"/>
      <c r="HX189" s="128"/>
      <c r="HY189" s="128"/>
      <c r="HZ189" s="128"/>
      <c r="IA189" s="128"/>
    </row>
    <row r="190" s="128" customFormat="1" ht="38.45" customHeight="1" spans="1:14">
      <c r="A190" s="31"/>
      <c r="B190" s="32"/>
      <c r="C190" s="32"/>
      <c r="D190" s="32"/>
      <c r="E190" s="32"/>
      <c r="F190" s="150" t="s">
        <v>0</v>
      </c>
      <c r="G190" s="150"/>
      <c r="H190" s="150"/>
      <c r="I190" s="150"/>
      <c r="J190" s="150"/>
      <c r="K190" s="150"/>
      <c r="L190" s="150" t="s">
        <v>126</v>
      </c>
      <c r="M190" s="150"/>
      <c r="N190" s="150"/>
    </row>
    <row r="191" s="128" customFormat="1" ht="68" customHeight="1" spans="1:22">
      <c r="A191" s="119" t="s">
        <v>2</v>
      </c>
      <c r="B191" s="8" t="s">
        <v>3</v>
      </c>
      <c r="C191" s="9"/>
      <c r="D191" s="8" t="s">
        <v>4</v>
      </c>
      <c r="E191" s="9"/>
      <c r="F191" s="8" t="s">
        <v>5</v>
      </c>
      <c r="G191" s="9"/>
      <c r="H191" s="8" t="s">
        <v>6</v>
      </c>
      <c r="I191" s="8" t="s">
        <v>7</v>
      </c>
      <c r="J191" s="9"/>
      <c r="K191" s="9"/>
      <c r="L191" s="9"/>
      <c r="M191" s="9" t="s">
        <v>8</v>
      </c>
      <c r="N191" s="9"/>
      <c r="O191" s="9" t="s">
        <v>8</v>
      </c>
      <c r="P191" s="9"/>
      <c r="Q191" s="9" t="s">
        <v>8</v>
      </c>
      <c r="R191" s="9"/>
      <c r="S191" s="9" t="s">
        <v>8</v>
      </c>
      <c r="T191" s="9"/>
      <c r="U191" s="9" t="s">
        <v>8</v>
      </c>
      <c r="V191" s="9"/>
    </row>
    <row r="192" s="129" customFormat="1" ht="14.4" spans="1:22">
      <c r="A192" s="121"/>
      <c r="B192" s="9"/>
      <c r="C192" s="9"/>
      <c r="D192" s="9"/>
      <c r="E192" s="9"/>
      <c r="F192" s="9"/>
      <c r="G192" s="9"/>
      <c r="H192" s="9"/>
      <c r="I192" s="8" t="s">
        <v>9</v>
      </c>
      <c r="J192" s="9"/>
      <c r="K192" s="8" t="s">
        <v>10</v>
      </c>
      <c r="L192" s="9"/>
      <c r="M192" s="9" t="s">
        <v>127</v>
      </c>
      <c r="N192" s="9"/>
      <c r="O192" s="9" t="s">
        <v>128</v>
      </c>
      <c r="P192" s="9"/>
      <c r="Q192" s="9" t="s">
        <v>129</v>
      </c>
      <c r="R192" s="9"/>
      <c r="S192" s="9" t="s">
        <v>130</v>
      </c>
      <c r="T192" s="9"/>
      <c r="U192" s="9" t="s">
        <v>131</v>
      </c>
      <c r="V192" s="9"/>
    </row>
    <row r="193" s="130" customFormat="1" ht="48" customHeight="1" spans="1:22">
      <c r="A193" s="194"/>
      <c r="B193" s="151" t="s">
        <v>11</v>
      </c>
      <c r="C193" s="151" t="s">
        <v>12</v>
      </c>
      <c r="D193" s="151" t="s">
        <v>11</v>
      </c>
      <c r="E193" s="151" t="s">
        <v>12</v>
      </c>
      <c r="F193" s="151" t="s">
        <v>11</v>
      </c>
      <c r="G193" s="151" t="s">
        <v>12</v>
      </c>
      <c r="H193" s="151" t="s">
        <v>13</v>
      </c>
      <c r="I193" s="151" t="s">
        <v>14</v>
      </c>
      <c r="J193" s="151" t="s">
        <v>15</v>
      </c>
      <c r="K193" s="151" t="s">
        <v>14</v>
      </c>
      <c r="L193" s="151" t="s">
        <v>15</v>
      </c>
      <c r="M193" s="151" t="s">
        <v>16</v>
      </c>
      <c r="N193" s="151" t="s">
        <v>17</v>
      </c>
      <c r="O193" s="151" t="s">
        <v>16</v>
      </c>
      <c r="P193" s="151" t="s">
        <v>17</v>
      </c>
      <c r="Q193" s="151" t="s">
        <v>16</v>
      </c>
      <c r="R193" s="151" t="s">
        <v>17</v>
      </c>
      <c r="S193" s="151" t="s">
        <v>16</v>
      </c>
      <c r="T193" s="151" t="s">
        <v>17</v>
      </c>
      <c r="U193" s="151" t="s">
        <v>16</v>
      </c>
      <c r="V193" s="151" t="s">
        <v>17</v>
      </c>
    </row>
    <row r="194" s="130" customFormat="1" ht="18" customHeight="1" spans="1:22">
      <c r="A194" s="152" t="s">
        <v>132</v>
      </c>
      <c r="B194" s="153">
        <v>3000</v>
      </c>
      <c r="C194" s="154">
        <f t="shared" ref="C194:G194" si="188">B194/25.4</f>
        <v>118.110236220472</v>
      </c>
      <c r="D194" s="155">
        <v>1605</v>
      </c>
      <c r="E194" s="154">
        <f t="shared" si="188"/>
        <v>63.1889763779528</v>
      </c>
      <c r="F194" s="156">
        <v>100</v>
      </c>
      <c r="G194" s="154">
        <f t="shared" si="188"/>
        <v>3.93700787401575</v>
      </c>
      <c r="H194" s="345" t="s">
        <v>38</v>
      </c>
      <c r="I194" s="180">
        <v>3500</v>
      </c>
      <c r="J194" s="181">
        <f t="shared" ref="J194:N194" si="189">I194*2.2</f>
        <v>7700</v>
      </c>
      <c r="K194" s="181">
        <f t="shared" ref="K194:K217" si="190">I194-200</f>
        <v>3300</v>
      </c>
      <c r="L194" s="181">
        <f t="shared" si="189"/>
        <v>7260</v>
      </c>
      <c r="M194" s="181">
        <v>4800</v>
      </c>
      <c r="N194" s="212">
        <f t="shared" si="189"/>
        <v>10560</v>
      </c>
      <c r="O194" s="181">
        <v>5000</v>
      </c>
      <c r="P194" s="212">
        <f t="shared" ref="P194:T194" si="191">O194*2.2</f>
        <v>11000</v>
      </c>
      <c r="Q194" s="181">
        <f t="shared" ref="Q194:Q217" si="192">M194</f>
        <v>4800</v>
      </c>
      <c r="R194" s="212">
        <f t="shared" si="191"/>
        <v>10560</v>
      </c>
      <c r="S194" s="181">
        <f t="shared" ref="S194:S217" si="193">M194+160</f>
        <v>4960</v>
      </c>
      <c r="T194" s="212">
        <f t="shared" si="191"/>
        <v>10912</v>
      </c>
      <c r="U194" s="181">
        <f t="shared" ref="U194:U217" si="194">M194+60</f>
        <v>4860</v>
      </c>
      <c r="V194" s="182">
        <f t="shared" ref="V194:V217" si="195">U194*2.2</f>
        <v>10692</v>
      </c>
    </row>
    <row r="195" s="130" customFormat="1" spans="1:22">
      <c r="A195" s="157"/>
      <c r="B195" s="158">
        <v>3300</v>
      </c>
      <c r="C195" s="159">
        <f t="shared" ref="C195:G195" si="196">B195/25.4</f>
        <v>129.92125984252</v>
      </c>
      <c r="D195" s="36">
        <v>1755</v>
      </c>
      <c r="E195" s="159">
        <f t="shared" si="196"/>
        <v>69.0944881889764</v>
      </c>
      <c r="F195" s="160">
        <v>100</v>
      </c>
      <c r="G195" s="159">
        <f t="shared" si="196"/>
        <v>3.93700787401575</v>
      </c>
      <c r="H195" s="346" t="s">
        <v>38</v>
      </c>
      <c r="I195" s="183">
        <v>3500</v>
      </c>
      <c r="J195" s="184">
        <f t="shared" ref="J195:N195" si="197">I195*2.2</f>
        <v>7700</v>
      </c>
      <c r="K195" s="184">
        <f t="shared" si="190"/>
        <v>3300</v>
      </c>
      <c r="L195" s="184">
        <f t="shared" si="197"/>
        <v>7260</v>
      </c>
      <c r="M195" s="184">
        <v>4828</v>
      </c>
      <c r="N195" s="213">
        <f t="shared" si="197"/>
        <v>10621.6</v>
      </c>
      <c r="O195" s="184">
        <v>5028</v>
      </c>
      <c r="P195" s="213">
        <f t="shared" ref="P195:T195" si="198">O195*2.2</f>
        <v>11061.6</v>
      </c>
      <c r="Q195" s="184">
        <f t="shared" si="192"/>
        <v>4828</v>
      </c>
      <c r="R195" s="213">
        <f t="shared" si="198"/>
        <v>10621.6</v>
      </c>
      <c r="S195" s="184">
        <f t="shared" si="193"/>
        <v>4988</v>
      </c>
      <c r="T195" s="213">
        <f t="shared" si="198"/>
        <v>10973.6</v>
      </c>
      <c r="U195" s="184">
        <f t="shared" si="194"/>
        <v>4888</v>
      </c>
      <c r="V195" s="185">
        <f t="shared" si="195"/>
        <v>10753.6</v>
      </c>
    </row>
    <row r="196" s="130" customFormat="1" customHeight="1" spans="1:22">
      <c r="A196" s="157"/>
      <c r="B196" s="158">
        <v>3500</v>
      </c>
      <c r="C196" s="159">
        <f t="shared" ref="C196:G196" si="199">B196/25.4</f>
        <v>137.795275590551</v>
      </c>
      <c r="D196" s="36">
        <v>1855</v>
      </c>
      <c r="E196" s="159">
        <f t="shared" si="199"/>
        <v>73.0314960629921</v>
      </c>
      <c r="F196" s="160">
        <v>100</v>
      </c>
      <c r="G196" s="159">
        <f t="shared" si="199"/>
        <v>3.93700787401575</v>
      </c>
      <c r="H196" s="346" t="s">
        <v>38</v>
      </c>
      <c r="I196" s="183">
        <v>3500</v>
      </c>
      <c r="J196" s="184">
        <f t="shared" ref="J196:N196" si="200">I196*2.2</f>
        <v>7700</v>
      </c>
      <c r="K196" s="184">
        <f t="shared" si="190"/>
        <v>3300</v>
      </c>
      <c r="L196" s="184">
        <f t="shared" si="200"/>
        <v>7260</v>
      </c>
      <c r="M196" s="184">
        <v>4846</v>
      </c>
      <c r="N196" s="213">
        <f t="shared" si="200"/>
        <v>10661.2</v>
      </c>
      <c r="O196" s="184">
        <v>5046</v>
      </c>
      <c r="P196" s="213">
        <f t="shared" ref="P196:T196" si="201">O196*2.2</f>
        <v>11101.2</v>
      </c>
      <c r="Q196" s="184">
        <f t="shared" si="192"/>
        <v>4846</v>
      </c>
      <c r="R196" s="213">
        <f t="shared" si="201"/>
        <v>10661.2</v>
      </c>
      <c r="S196" s="184">
        <f t="shared" si="193"/>
        <v>5006</v>
      </c>
      <c r="T196" s="213">
        <f t="shared" si="201"/>
        <v>11013.2</v>
      </c>
      <c r="U196" s="184">
        <f t="shared" si="194"/>
        <v>4906</v>
      </c>
      <c r="V196" s="185">
        <f t="shared" si="195"/>
        <v>10793.2</v>
      </c>
    </row>
    <row r="197" s="130" customFormat="1" spans="1:22">
      <c r="A197" s="157"/>
      <c r="B197" s="158">
        <v>4000</v>
      </c>
      <c r="C197" s="159">
        <f t="shared" ref="C197:G197" si="202">B197/25.4</f>
        <v>157.48031496063</v>
      </c>
      <c r="D197" s="36">
        <v>1955</v>
      </c>
      <c r="E197" s="159">
        <f t="shared" si="202"/>
        <v>76.9685039370079</v>
      </c>
      <c r="F197" s="160">
        <v>100</v>
      </c>
      <c r="G197" s="159">
        <f t="shared" si="202"/>
        <v>3.93700787401575</v>
      </c>
      <c r="H197" s="346" t="s">
        <v>39</v>
      </c>
      <c r="I197" s="183">
        <v>3500</v>
      </c>
      <c r="J197" s="184">
        <f t="shared" ref="J197:N197" si="203">I197*2.2</f>
        <v>7700</v>
      </c>
      <c r="K197" s="184">
        <f t="shared" si="190"/>
        <v>3300</v>
      </c>
      <c r="L197" s="184">
        <f t="shared" si="203"/>
        <v>7260</v>
      </c>
      <c r="M197" s="184">
        <v>4945</v>
      </c>
      <c r="N197" s="213">
        <f t="shared" si="203"/>
        <v>10879</v>
      </c>
      <c r="O197" s="184">
        <v>5145</v>
      </c>
      <c r="P197" s="213">
        <f t="shared" ref="P197:T197" si="204">O197*2.2</f>
        <v>11319</v>
      </c>
      <c r="Q197" s="184">
        <f t="shared" si="192"/>
        <v>4945</v>
      </c>
      <c r="R197" s="213">
        <f t="shared" si="204"/>
        <v>10879</v>
      </c>
      <c r="S197" s="184">
        <f t="shared" si="193"/>
        <v>5105</v>
      </c>
      <c r="T197" s="213">
        <f t="shared" si="204"/>
        <v>11231</v>
      </c>
      <c r="U197" s="184">
        <f t="shared" si="194"/>
        <v>5005</v>
      </c>
      <c r="V197" s="185">
        <f t="shared" si="195"/>
        <v>11011</v>
      </c>
    </row>
    <row r="198" s="130" customFormat="1" spans="1:22">
      <c r="A198" s="157"/>
      <c r="B198" s="158">
        <v>4500</v>
      </c>
      <c r="C198" s="159">
        <f t="shared" ref="C198:G198" si="205">B198/25.4</f>
        <v>177.165354330709</v>
      </c>
      <c r="D198" s="36">
        <v>2105</v>
      </c>
      <c r="E198" s="159">
        <f t="shared" si="205"/>
        <v>82.8740157480315</v>
      </c>
      <c r="F198" s="160">
        <v>100</v>
      </c>
      <c r="G198" s="159">
        <f t="shared" si="205"/>
        <v>3.93700787401575</v>
      </c>
      <c r="H198" s="346" t="s">
        <v>39</v>
      </c>
      <c r="I198" s="183">
        <v>3300</v>
      </c>
      <c r="J198" s="184">
        <f t="shared" ref="J198:N198" si="206">I198*2.2</f>
        <v>7260</v>
      </c>
      <c r="K198" s="184">
        <f t="shared" si="190"/>
        <v>3100</v>
      </c>
      <c r="L198" s="184">
        <f t="shared" si="206"/>
        <v>6820</v>
      </c>
      <c r="M198" s="184">
        <v>4991</v>
      </c>
      <c r="N198" s="213">
        <f t="shared" si="206"/>
        <v>10980.2</v>
      </c>
      <c r="O198" s="184">
        <v>5191</v>
      </c>
      <c r="P198" s="213">
        <f t="shared" ref="P198:T198" si="207">O198*2.2</f>
        <v>11420.2</v>
      </c>
      <c r="Q198" s="184">
        <f t="shared" si="192"/>
        <v>4991</v>
      </c>
      <c r="R198" s="213">
        <f t="shared" si="207"/>
        <v>10980.2</v>
      </c>
      <c r="S198" s="184">
        <f t="shared" si="193"/>
        <v>5151</v>
      </c>
      <c r="T198" s="213">
        <f t="shared" si="207"/>
        <v>11332.2</v>
      </c>
      <c r="U198" s="184">
        <f t="shared" si="194"/>
        <v>5051</v>
      </c>
      <c r="V198" s="185">
        <f t="shared" si="195"/>
        <v>11112.2</v>
      </c>
    </row>
    <row r="199" s="130" customFormat="1" spans="1:22">
      <c r="A199" s="157"/>
      <c r="B199" s="158">
        <v>5000</v>
      </c>
      <c r="C199" s="159">
        <f t="shared" ref="C199:G199" si="208">B199/25.4</f>
        <v>196.850393700787</v>
      </c>
      <c r="D199" s="36">
        <v>2255</v>
      </c>
      <c r="E199" s="159">
        <f t="shared" si="208"/>
        <v>88.7795275590551</v>
      </c>
      <c r="F199" s="160">
        <v>100</v>
      </c>
      <c r="G199" s="159">
        <f t="shared" si="208"/>
        <v>3.93700787401575</v>
      </c>
      <c r="H199" s="346" t="s">
        <v>39</v>
      </c>
      <c r="I199" s="183">
        <v>3100</v>
      </c>
      <c r="J199" s="184">
        <f t="shared" ref="J199:N199" si="209">I199*2.2</f>
        <v>6820</v>
      </c>
      <c r="K199" s="184">
        <f t="shared" si="190"/>
        <v>2900</v>
      </c>
      <c r="L199" s="184">
        <f t="shared" si="209"/>
        <v>6380</v>
      </c>
      <c r="M199" s="184">
        <v>5037</v>
      </c>
      <c r="N199" s="213">
        <f t="shared" si="209"/>
        <v>11081.4</v>
      </c>
      <c r="O199" s="184">
        <v>5237</v>
      </c>
      <c r="P199" s="213">
        <f t="shared" ref="P199:T199" si="210">O199*2.2</f>
        <v>11521.4</v>
      </c>
      <c r="Q199" s="184">
        <f t="shared" si="192"/>
        <v>5037</v>
      </c>
      <c r="R199" s="213">
        <f t="shared" si="210"/>
        <v>11081.4</v>
      </c>
      <c r="S199" s="184">
        <f t="shared" si="193"/>
        <v>5197</v>
      </c>
      <c r="T199" s="213">
        <f t="shared" si="210"/>
        <v>11433.4</v>
      </c>
      <c r="U199" s="184">
        <f t="shared" si="194"/>
        <v>5097</v>
      </c>
      <c r="V199" s="185">
        <f t="shared" si="195"/>
        <v>11213.4</v>
      </c>
    </row>
    <row r="200" s="130" customFormat="1" spans="1:22">
      <c r="A200" s="157"/>
      <c r="B200" s="158">
        <v>5500</v>
      </c>
      <c r="C200" s="159">
        <f t="shared" ref="C200:G200" si="211">B200/25.4</f>
        <v>216.535433070866</v>
      </c>
      <c r="D200" s="36">
        <v>2355</v>
      </c>
      <c r="E200" s="159">
        <f t="shared" si="211"/>
        <v>92.7165354330709</v>
      </c>
      <c r="F200" s="160">
        <v>100</v>
      </c>
      <c r="G200" s="159">
        <f t="shared" si="211"/>
        <v>3.93700787401575</v>
      </c>
      <c r="H200" s="346" t="s">
        <v>39</v>
      </c>
      <c r="I200" s="183">
        <v>3000</v>
      </c>
      <c r="J200" s="184">
        <f t="shared" ref="J200:N200" si="212">I200*2.2</f>
        <v>6600</v>
      </c>
      <c r="K200" s="184">
        <f t="shared" si="190"/>
        <v>2800</v>
      </c>
      <c r="L200" s="184">
        <f t="shared" si="212"/>
        <v>6160</v>
      </c>
      <c r="M200" s="184">
        <v>5114</v>
      </c>
      <c r="N200" s="213">
        <f t="shared" si="212"/>
        <v>11250.8</v>
      </c>
      <c r="O200" s="184">
        <v>5314</v>
      </c>
      <c r="P200" s="213">
        <f t="shared" ref="P200:T200" si="213">O200*2.2</f>
        <v>11690.8</v>
      </c>
      <c r="Q200" s="184">
        <f t="shared" si="192"/>
        <v>5114</v>
      </c>
      <c r="R200" s="213">
        <f t="shared" si="213"/>
        <v>11250.8</v>
      </c>
      <c r="S200" s="184">
        <f t="shared" si="193"/>
        <v>5274</v>
      </c>
      <c r="T200" s="213">
        <f t="shared" si="213"/>
        <v>11602.8</v>
      </c>
      <c r="U200" s="184">
        <f t="shared" si="194"/>
        <v>5174</v>
      </c>
      <c r="V200" s="185">
        <f t="shared" si="195"/>
        <v>11382.8</v>
      </c>
    </row>
    <row r="201" s="130" customFormat="1" ht="16.35" spans="1:22">
      <c r="A201" s="207"/>
      <c r="B201" s="163">
        <v>6000</v>
      </c>
      <c r="C201" s="164">
        <f t="shared" ref="C201:G201" si="214">B201/25.4</f>
        <v>236.220472440945</v>
      </c>
      <c r="D201" s="165">
        <v>3705</v>
      </c>
      <c r="E201" s="164">
        <f t="shared" si="214"/>
        <v>145.866141732283</v>
      </c>
      <c r="F201" s="166">
        <v>100</v>
      </c>
      <c r="G201" s="164">
        <f t="shared" si="214"/>
        <v>3.93700787401575</v>
      </c>
      <c r="H201" s="347" t="s">
        <v>39</v>
      </c>
      <c r="I201" s="186">
        <v>2650</v>
      </c>
      <c r="J201" s="187">
        <f t="shared" ref="J201:N201" si="215">I201*2.2</f>
        <v>5830</v>
      </c>
      <c r="K201" s="187">
        <f t="shared" si="190"/>
        <v>2450</v>
      </c>
      <c r="L201" s="187">
        <f t="shared" si="215"/>
        <v>5390</v>
      </c>
      <c r="M201" s="187">
        <v>5161</v>
      </c>
      <c r="N201" s="214">
        <f t="shared" si="215"/>
        <v>11354.2</v>
      </c>
      <c r="O201" s="187">
        <v>5361</v>
      </c>
      <c r="P201" s="214">
        <f t="shared" ref="P201:T201" si="216">O201*2.2</f>
        <v>11794.2</v>
      </c>
      <c r="Q201" s="187">
        <f t="shared" si="192"/>
        <v>5161</v>
      </c>
      <c r="R201" s="214">
        <f t="shared" si="216"/>
        <v>11354.2</v>
      </c>
      <c r="S201" s="187">
        <f t="shared" si="193"/>
        <v>5321</v>
      </c>
      <c r="T201" s="214">
        <f t="shared" si="216"/>
        <v>11706.2</v>
      </c>
      <c r="U201" s="187">
        <f t="shared" si="194"/>
        <v>5221</v>
      </c>
      <c r="V201" s="188">
        <f t="shared" si="195"/>
        <v>11486.2</v>
      </c>
    </row>
    <row r="202" s="130" customFormat="1" spans="1:22">
      <c r="A202" s="200" t="s">
        <v>22</v>
      </c>
      <c r="B202" s="153">
        <v>2700</v>
      </c>
      <c r="C202" s="154">
        <f t="shared" ref="C202:G202" si="217">B202/25.4</f>
        <v>106.299212598425</v>
      </c>
      <c r="D202" s="155">
        <v>1855</v>
      </c>
      <c r="E202" s="154">
        <f t="shared" si="217"/>
        <v>73.0314960629921</v>
      </c>
      <c r="F202" s="156">
        <v>810</v>
      </c>
      <c r="G202" s="154">
        <f t="shared" si="217"/>
        <v>31.8897637795276</v>
      </c>
      <c r="H202" s="345" t="s">
        <v>38</v>
      </c>
      <c r="I202" s="180">
        <v>3500</v>
      </c>
      <c r="J202" s="181">
        <f t="shared" ref="J202:N202" si="218">I202*2.2</f>
        <v>7700</v>
      </c>
      <c r="K202" s="181">
        <f t="shared" si="190"/>
        <v>3300</v>
      </c>
      <c r="L202" s="181">
        <f t="shared" si="218"/>
        <v>7260</v>
      </c>
      <c r="M202" s="181">
        <v>4815</v>
      </c>
      <c r="N202" s="182">
        <f t="shared" si="218"/>
        <v>10593</v>
      </c>
      <c r="O202" s="181">
        <v>5015</v>
      </c>
      <c r="P202" s="182">
        <f t="shared" ref="P202:T202" si="219">O202*2.2</f>
        <v>11033</v>
      </c>
      <c r="Q202" s="181">
        <f t="shared" si="192"/>
        <v>4815</v>
      </c>
      <c r="R202" s="182">
        <f t="shared" si="219"/>
        <v>10593</v>
      </c>
      <c r="S202" s="181">
        <f t="shared" si="193"/>
        <v>4975</v>
      </c>
      <c r="T202" s="182">
        <f t="shared" si="219"/>
        <v>10945</v>
      </c>
      <c r="U202" s="181">
        <f t="shared" si="194"/>
        <v>4875</v>
      </c>
      <c r="V202" s="182">
        <f t="shared" si="195"/>
        <v>10725</v>
      </c>
    </row>
    <row r="203" s="130" customFormat="1" spans="1:22">
      <c r="A203" s="172"/>
      <c r="B203" s="158">
        <v>3000</v>
      </c>
      <c r="C203" s="159">
        <f t="shared" ref="C203:G203" si="220">B203/25.4</f>
        <v>118.110236220472</v>
      </c>
      <c r="D203" s="36">
        <v>2105</v>
      </c>
      <c r="E203" s="159">
        <f t="shared" si="220"/>
        <v>82.8740157480315</v>
      </c>
      <c r="F203" s="160">
        <v>960</v>
      </c>
      <c r="G203" s="159">
        <f t="shared" si="220"/>
        <v>37.7952755905512</v>
      </c>
      <c r="H203" s="346" t="s">
        <v>38</v>
      </c>
      <c r="I203" s="183">
        <v>3500</v>
      </c>
      <c r="J203" s="184">
        <f t="shared" ref="J203:N203" si="221">I203*2.2</f>
        <v>7700</v>
      </c>
      <c r="K203" s="184">
        <f t="shared" si="190"/>
        <v>3300</v>
      </c>
      <c r="L203" s="184">
        <f t="shared" si="221"/>
        <v>7260</v>
      </c>
      <c r="M203" s="184">
        <v>4844</v>
      </c>
      <c r="N203" s="185">
        <f t="shared" si="221"/>
        <v>10656.8</v>
      </c>
      <c r="O203" s="184">
        <v>5044</v>
      </c>
      <c r="P203" s="185">
        <f t="shared" ref="P203:T203" si="222">O203*2.2</f>
        <v>11096.8</v>
      </c>
      <c r="Q203" s="184">
        <f t="shared" si="192"/>
        <v>4844</v>
      </c>
      <c r="R203" s="185">
        <f t="shared" si="222"/>
        <v>10656.8</v>
      </c>
      <c r="S203" s="184">
        <f t="shared" si="193"/>
        <v>5004</v>
      </c>
      <c r="T203" s="185">
        <f t="shared" si="222"/>
        <v>11008.8</v>
      </c>
      <c r="U203" s="190">
        <f t="shared" si="194"/>
        <v>4904</v>
      </c>
      <c r="V203" s="185">
        <f t="shared" si="195"/>
        <v>10788.8</v>
      </c>
    </row>
    <row r="204" s="130" customFormat="1" customHeight="1" spans="1:22">
      <c r="A204" s="172"/>
      <c r="B204" s="158">
        <v>3300</v>
      </c>
      <c r="C204" s="159">
        <f t="shared" ref="C204:G204" si="223">B204/25.4</f>
        <v>129.92125984252</v>
      </c>
      <c r="D204" s="36">
        <v>2255</v>
      </c>
      <c r="E204" s="159">
        <f t="shared" si="223"/>
        <v>88.7795275590551</v>
      </c>
      <c r="F204" s="160">
        <v>1110</v>
      </c>
      <c r="G204" s="159">
        <f t="shared" si="223"/>
        <v>43.7007874015748</v>
      </c>
      <c r="H204" s="346" t="s">
        <v>38</v>
      </c>
      <c r="I204" s="183">
        <v>3500</v>
      </c>
      <c r="J204" s="184">
        <f t="shared" ref="J204:N204" si="224">I204*2.2</f>
        <v>7700</v>
      </c>
      <c r="K204" s="184">
        <f t="shared" si="190"/>
        <v>3300</v>
      </c>
      <c r="L204" s="184">
        <f t="shared" si="224"/>
        <v>7260</v>
      </c>
      <c r="M204" s="184">
        <v>4874</v>
      </c>
      <c r="N204" s="185">
        <f t="shared" si="224"/>
        <v>10722.8</v>
      </c>
      <c r="O204" s="184">
        <v>5074</v>
      </c>
      <c r="P204" s="185">
        <f t="shared" ref="P204:T204" si="225">O204*2.2</f>
        <v>11162.8</v>
      </c>
      <c r="Q204" s="184">
        <f t="shared" si="192"/>
        <v>4874</v>
      </c>
      <c r="R204" s="185">
        <f t="shared" si="225"/>
        <v>10722.8</v>
      </c>
      <c r="S204" s="184">
        <f t="shared" si="193"/>
        <v>5034</v>
      </c>
      <c r="T204" s="185">
        <f t="shared" si="225"/>
        <v>11074.8</v>
      </c>
      <c r="U204" s="190">
        <f t="shared" si="194"/>
        <v>4934</v>
      </c>
      <c r="V204" s="185">
        <f t="shared" si="195"/>
        <v>10854.8</v>
      </c>
    </row>
    <row r="205" s="130" customFormat="1" ht="16.35" spans="1:22">
      <c r="A205" s="173"/>
      <c r="B205" s="163">
        <v>3500</v>
      </c>
      <c r="C205" s="164">
        <f t="shared" ref="C205:G205" si="226">B205/25.4</f>
        <v>137.795275590551</v>
      </c>
      <c r="D205" s="165">
        <v>2355</v>
      </c>
      <c r="E205" s="164">
        <f t="shared" si="226"/>
        <v>92.7165354330709</v>
      </c>
      <c r="F205" s="166">
        <v>1210</v>
      </c>
      <c r="G205" s="164">
        <f t="shared" si="226"/>
        <v>47.6377952755906</v>
      </c>
      <c r="H205" s="347" t="s">
        <v>38</v>
      </c>
      <c r="I205" s="186">
        <v>3500</v>
      </c>
      <c r="J205" s="187">
        <f t="shared" ref="J205:N205" si="227">I205*2.2</f>
        <v>7700</v>
      </c>
      <c r="K205" s="187">
        <f t="shared" si="190"/>
        <v>3300</v>
      </c>
      <c r="L205" s="187">
        <f t="shared" si="227"/>
        <v>7260</v>
      </c>
      <c r="M205" s="187">
        <v>4897</v>
      </c>
      <c r="N205" s="188">
        <f t="shared" si="227"/>
        <v>10773.4</v>
      </c>
      <c r="O205" s="187">
        <v>5097</v>
      </c>
      <c r="P205" s="188">
        <f t="shared" ref="P205:T205" si="228">O205*2.2</f>
        <v>11213.4</v>
      </c>
      <c r="Q205" s="187">
        <f t="shared" si="192"/>
        <v>4897</v>
      </c>
      <c r="R205" s="188">
        <f t="shared" si="228"/>
        <v>10773.4</v>
      </c>
      <c r="S205" s="187">
        <f t="shared" si="193"/>
        <v>5057</v>
      </c>
      <c r="T205" s="188">
        <f t="shared" si="228"/>
        <v>11125.4</v>
      </c>
      <c r="U205" s="226">
        <f t="shared" si="194"/>
        <v>4957</v>
      </c>
      <c r="V205" s="188">
        <f t="shared" si="195"/>
        <v>10905.4</v>
      </c>
    </row>
    <row r="206" s="130" customFormat="1" ht="24.95" customHeight="1" spans="1:22">
      <c r="A206" s="40" t="s">
        <v>23</v>
      </c>
      <c r="B206" s="153">
        <v>3600</v>
      </c>
      <c r="C206" s="154">
        <f t="shared" ref="C206:G206" si="229">B206/25.4</f>
        <v>141.732283464567</v>
      </c>
      <c r="D206" s="201">
        <v>1850</v>
      </c>
      <c r="E206" s="154">
        <f t="shared" si="229"/>
        <v>72.8346456692913</v>
      </c>
      <c r="F206" s="156">
        <v>730</v>
      </c>
      <c r="G206" s="154">
        <f t="shared" si="229"/>
        <v>28.740157480315</v>
      </c>
      <c r="H206" s="345" t="s">
        <v>39</v>
      </c>
      <c r="I206" s="156">
        <v>3500</v>
      </c>
      <c r="J206" s="181">
        <f t="shared" ref="J206:N206" si="230">I206*2.2</f>
        <v>7700</v>
      </c>
      <c r="K206" s="181">
        <f t="shared" si="190"/>
        <v>3300</v>
      </c>
      <c r="L206" s="181">
        <f t="shared" si="230"/>
        <v>7260</v>
      </c>
      <c r="M206" s="181">
        <v>5023</v>
      </c>
      <c r="N206" s="182">
        <f t="shared" si="230"/>
        <v>11050.6</v>
      </c>
      <c r="O206" s="181">
        <v>5223</v>
      </c>
      <c r="P206" s="182">
        <f t="shared" ref="P206:T206" si="231">O206*2.2</f>
        <v>11490.6</v>
      </c>
      <c r="Q206" s="181">
        <f t="shared" si="192"/>
        <v>5023</v>
      </c>
      <c r="R206" s="182">
        <f t="shared" si="231"/>
        <v>11050.6</v>
      </c>
      <c r="S206" s="181">
        <f t="shared" si="193"/>
        <v>5183</v>
      </c>
      <c r="T206" s="182">
        <f t="shared" si="231"/>
        <v>11402.6</v>
      </c>
      <c r="U206" s="181">
        <f t="shared" si="194"/>
        <v>5083</v>
      </c>
      <c r="V206" s="182">
        <f t="shared" si="195"/>
        <v>11182.6</v>
      </c>
    </row>
    <row r="207" s="130" customFormat="1" ht="24.95" customHeight="1" spans="1:22">
      <c r="A207" s="39"/>
      <c r="B207" s="158">
        <v>4000</v>
      </c>
      <c r="C207" s="159">
        <f t="shared" ref="C207:G207" si="232">B207/25.4</f>
        <v>157.48031496063</v>
      </c>
      <c r="D207" s="175">
        <v>1985</v>
      </c>
      <c r="E207" s="159">
        <f t="shared" si="232"/>
        <v>78.1496062992126</v>
      </c>
      <c r="F207" s="160">
        <v>865</v>
      </c>
      <c r="G207" s="159">
        <f t="shared" si="232"/>
        <v>34.0551181102362</v>
      </c>
      <c r="H207" s="346" t="s">
        <v>39</v>
      </c>
      <c r="I207" s="160">
        <v>3400</v>
      </c>
      <c r="J207" s="184">
        <f t="shared" ref="J207:N207" si="233">I207*2.2</f>
        <v>7480</v>
      </c>
      <c r="K207" s="184">
        <f t="shared" si="190"/>
        <v>3200</v>
      </c>
      <c r="L207" s="184">
        <f t="shared" si="233"/>
        <v>7040</v>
      </c>
      <c r="M207" s="184">
        <v>5064</v>
      </c>
      <c r="N207" s="185">
        <f t="shared" si="233"/>
        <v>11140.8</v>
      </c>
      <c r="O207" s="184">
        <v>5264</v>
      </c>
      <c r="P207" s="185">
        <f t="shared" ref="P207:T207" si="234">O207*2.2</f>
        <v>11580.8</v>
      </c>
      <c r="Q207" s="184">
        <f t="shared" si="192"/>
        <v>5064</v>
      </c>
      <c r="R207" s="185">
        <f t="shared" si="234"/>
        <v>11140.8</v>
      </c>
      <c r="S207" s="184">
        <f t="shared" si="193"/>
        <v>5224</v>
      </c>
      <c r="T207" s="185">
        <f t="shared" si="234"/>
        <v>11492.8</v>
      </c>
      <c r="U207" s="190">
        <f t="shared" si="194"/>
        <v>5124</v>
      </c>
      <c r="V207" s="185">
        <f t="shared" si="195"/>
        <v>11272.8</v>
      </c>
    </row>
    <row r="208" s="130" customFormat="1" ht="20.1" customHeight="1" spans="1:22">
      <c r="A208" s="39"/>
      <c r="B208" s="158">
        <v>4300</v>
      </c>
      <c r="C208" s="159">
        <f t="shared" ref="C208:G208" si="235">B208/25.4</f>
        <v>169.291338582677</v>
      </c>
      <c r="D208" s="175">
        <v>2085</v>
      </c>
      <c r="E208" s="159">
        <f t="shared" si="235"/>
        <v>82.0866141732284</v>
      </c>
      <c r="F208" s="160">
        <v>965</v>
      </c>
      <c r="G208" s="159">
        <f t="shared" si="235"/>
        <v>37.992125984252</v>
      </c>
      <c r="H208" s="346" t="s">
        <v>39</v>
      </c>
      <c r="I208" s="160">
        <v>3200</v>
      </c>
      <c r="J208" s="184">
        <f t="shared" ref="J208:N208" si="236">I208*2.2</f>
        <v>7040</v>
      </c>
      <c r="K208" s="184">
        <f t="shared" si="190"/>
        <v>3000</v>
      </c>
      <c r="L208" s="184">
        <f t="shared" si="236"/>
        <v>6600</v>
      </c>
      <c r="M208" s="184">
        <v>5094</v>
      </c>
      <c r="N208" s="185">
        <f t="shared" si="236"/>
        <v>11206.8</v>
      </c>
      <c r="O208" s="184">
        <v>5294</v>
      </c>
      <c r="P208" s="185">
        <f t="shared" ref="P208:T208" si="237">O208*2.2</f>
        <v>11646.8</v>
      </c>
      <c r="Q208" s="184">
        <f t="shared" si="192"/>
        <v>5094</v>
      </c>
      <c r="R208" s="185">
        <f t="shared" si="237"/>
        <v>11206.8</v>
      </c>
      <c r="S208" s="184">
        <f t="shared" si="193"/>
        <v>5254</v>
      </c>
      <c r="T208" s="185">
        <f t="shared" si="237"/>
        <v>11558.8</v>
      </c>
      <c r="U208" s="190">
        <f t="shared" si="194"/>
        <v>5154</v>
      </c>
      <c r="V208" s="185">
        <f t="shared" si="195"/>
        <v>11338.8</v>
      </c>
    </row>
    <row r="209" s="130" customFormat="1" ht="20.1" customHeight="1" spans="1:22">
      <c r="A209" s="39"/>
      <c r="B209" s="158">
        <v>4500</v>
      </c>
      <c r="C209" s="159">
        <f t="shared" ref="C209:G209" si="238">B209/25.4</f>
        <v>177.165354330709</v>
      </c>
      <c r="D209" s="175">
        <v>2150</v>
      </c>
      <c r="E209" s="159">
        <f t="shared" si="238"/>
        <v>84.6456692913386</v>
      </c>
      <c r="F209" s="160">
        <v>1030</v>
      </c>
      <c r="G209" s="159">
        <f t="shared" si="238"/>
        <v>40.5511811023622</v>
      </c>
      <c r="H209" s="346" t="s">
        <v>39</v>
      </c>
      <c r="I209" s="160">
        <v>3200</v>
      </c>
      <c r="J209" s="184">
        <f t="shared" ref="J209:N209" si="239">I209*2.2</f>
        <v>7040</v>
      </c>
      <c r="K209" s="184">
        <f t="shared" si="190"/>
        <v>3000</v>
      </c>
      <c r="L209" s="184">
        <f t="shared" si="239"/>
        <v>6600</v>
      </c>
      <c r="M209" s="184">
        <v>5113</v>
      </c>
      <c r="N209" s="185">
        <f t="shared" si="239"/>
        <v>11248.6</v>
      </c>
      <c r="O209" s="184">
        <v>5313</v>
      </c>
      <c r="P209" s="185">
        <f t="shared" ref="P209:T209" si="240">O209*2.2</f>
        <v>11688.6</v>
      </c>
      <c r="Q209" s="184">
        <f t="shared" si="192"/>
        <v>5113</v>
      </c>
      <c r="R209" s="185">
        <f t="shared" si="240"/>
        <v>11248.6</v>
      </c>
      <c r="S209" s="184">
        <f t="shared" si="193"/>
        <v>5273</v>
      </c>
      <c r="T209" s="185">
        <f t="shared" si="240"/>
        <v>11600.6</v>
      </c>
      <c r="U209" s="190">
        <f t="shared" si="194"/>
        <v>5173</v>
      </c>
      <c r="V209" s="185">
        <f t="shared" si="195"/>
        <v>11380.6</v>
      </c>
    </row>
    <row r="210" s="130" customFormat="1" ht="20.1" customHeight="1" spans="1:22">
      <c r="A210" s="39"/>
      <c r="B210" s="158">
        <v>4500</v>
      </c>
      <c r="C210" s="159">
        <f t="shared" ref="C210:G210" si="241">B210/25.4</f>
        <v>177.165354330709</v>
      </c>
      <c r="D210" s="175">
        <v>2151</v>
      </c>
      <c r="E210" s="159">
        <f t="shared" si="241"/>
        <v>84.6850393700787</v>
      </c>
      <c r="F210" s="160">
        <v>970</v>
      </c>
      <c r="G210" s="159">
        <f t="shared" si="241"/>
        <v>38.1889763779528</v>
      </c>
      <c r="H210" s="346" t="s">
        <v>39</v>
      </c>
      <c r="I210" s="160">
        <v>3200</v>
      </c>
      <c r="J210" s="184">
        <f t="shared" ref="J210:N210" si="242">I210*2.2</f>
        <v>7040</v>
      </c>
      <c r="K210" s="184">
        <f t="shared" si="190"/>
        <v>3000</v>
      </c>
      <c r="L210" s="184">
        <f t="shared" si="242"/>
        <v>6600</v>
      </c>
      <c r="M210" s="184">
        <v>5092</v>
      </c>
      <c r="N210" s="185">
        <f t="shared" si="242"/>
        <v>11202.4</v>
      </c>
      <c r="O210" s="184">
        <v>5292</v>
      </c>
      <c r="P210" s="185">
        <f t="shared" ref="P210:T210" si="243">O210*2.2</f>
        <v>11642.4</v>
      </c>
      <c r="Q210" s="184">
        <f t="shared" si="192"/>
        <v>5092</v>
      </c>
      <c r="R210" s="185">
        <f t="shared" si="243"/>
        <v>11202.4</v>
      </c>
      <c r="S210" s="184">
        <f t="shared" si="193"/>
        <v>5252</v>
      </c>
      <c r="T210" s="185">
        <f t="shared" si="243"/>
        <v>11554.4</v>
      </c>
      <c r="U210" s="190">
        <f t="shared" si="194"/>
        <v>5152</v>
      </c>
      <c r="V210" s="185">
        <f t="shared" si="195"/>
        <v>11334.4</v>
      </c>
    </row>
    <row r="211" s="130" customFormat="1" ht="20.1" customHeight="1" spans="1:22">
      <c r="A211" s="39"/>
      <c r="B211" s="158">
        <v>4700</v>
      </c>
      <c r="C211" s="159">
        <f t="shared" ref="C211:G211" si="244">B211/25.4</f>
        <v>185.03937007874</v>
      </c>
      <c r="D211" s="175">
        <v>2152</v>
      </c>
      <c r="E211" s="159">
        <f t="shared" si="244"/>
        <v>84.7244094488189</v>
      </c>
      <c r="F211" s="160">
        <v>1100</v>
      </c>
      <c r="G211" s="159">
        <f t="shared" si="244"/>
        <v>43.3070866141732</v>
      </c>
      <c r="H211" s="346" t="s">
        <v>39</v>
      </c>
      <c r="I211" s="160">
        <v>3100</v>
      </c>
      <c r="J211" s="184">
        <f t="shared" ref="J211:N211" si="245">I211*2.2</f>
        <v>6820</v>
      </c>
      <c r="K211" s="184">
        <f t="shared" si="190"/>
        <v>2900</v>
      </c>
      <c r="L211" s="184">
        <f t="shared" si="245"/>
        <v>6380</v>
      </c>
      <c r="M211" s="184">
        <v>5130</v>
      </c>
      <c r="N211" s="185">
        <f t="shared" si="245"/>
        <v>11286</v>
      </c>
      <c r="O211" s="184">
        <v>5330</v>
      </c>
      <c r="P211" s="185">
        <f t="shared" ref="P211:T211" si="246">O211*2.2</f>
        <v>11726</v>
      </c>
      <c r="Q211" s="184">
        <f t="shared" si="192"/>
        <v>5130</v>
      </c>
      <c r="R211" s="185">
        <f t="shared" si="246"/>
        <v>11286</v>
      </c>
      <c r="S211" s="184">
        <f t="shared" si="193"/>
        <v>5290</v>
      </c>
      <c r="T211" s="185">
        <f t="shared" si="246"/>
        <v>11638</v>
      </c>
      <c r="U211" s="190">
        <f t="shared" si="194"/>
        <v>5190</v>
      </c>
      <c r="V211" s="185">
        <f t="shared" si="195"/>
        <v>11418</v>
      </c>
    </row>
    <row r="212" s="130" customFormat="1" ht="20.1" customHeight="1" spans="1:22">
      <c r="A212" s="39"/>
      <c r="B212" s="158">
        <v>5000</v>
      </c>
      <c r="C212" s="159">
        <f t="shared" ref="C212:G212" si="247">B212/25.4</f>
        <v>196.850393700787</v>
      </c>
      <c r="D212" s="175">
        <v>2153</v>
      </c>
      <c r="E212" s="159">
        <f t="shared" si="247"/>
        <v>84.7637795275591</v>
      </c>
      <c r="F212" s="160">
        <v>1200</v>
      </c>
      <c r="G212" s="159">
        <f t="shared" si="247"/>
        <v>47.244094488189</v>
      </c>
      <c r="H212" s="346" t="s">
        <v>39</v>
      </c>
      <c r="I212" s="160">
        <v>3100</v>
      </c>
      <c r="J212" s="184">
        <f t="shared" ref="J212:N212" si="248">I212*2.2</f>
        <v>6820</v>
      </c>
      <c r="K212" s="184">
        <f t="shared" si="190"/>
        <v>2900</v>
      </c>
      <c r="L212" s="184">
        <f t="shared" si="248"/>
        <v>6380</v>
      </c>
      <c r="M212" s="184">
        <v>5164</v>
      </c>
      <c r="N212" s="185">
        <f t="shared" si="248"/>
        <v>11360.8</v>
      </c>
      <c r="O212" s="184">
        <v>5364</v>
      </c>
      <c r="P212" s="185">
        <f t="shared" ref="P212:T212" si="249">O212*2.2</f>
        <v>11800.8</v>
      </c>
      <c r="Q212" s="184">
        <f t="shared" si="192"/>
        <v>5164</v>
      </c>
      <c r="R212" s="185">
        <f t="shared" si="249"/>
        <v>11360.8</v>
      </c>
      <c r="S212" s="184">
        <f t="shared" si="193"/>
        <v>5324</v>
      </c>
      <c r="T212" s="185">
        <f t="shared" si="249"/>
        <v>11712.8</v>
      </c>
      <c r="U212" s="190">
        <f t="shared" si="194"/>
        <v>5224</v>
      </c>
      <c r="V212" s="185">
        <f t="shared" si="195"/>
        <v>11492.8</v>
      </c>
    </row>
    <row r="213" s="130" customFormat="1" ht="20.1" customHeight="1" spans="1:22">
      <c r="A213" s="39"/>
      <c r="B213" s="158">
        <v>5500</v>
      </c>
      <c r="C213" s="159">
        <f t="shared" ref="C213:G213" si="250">B213/25.4</f>
        <v>216.535433070866</v>
      </c>
      <c r="D213" s="175">
        <v>2154</v>
      </c>
      <c r="E213" s="159">
        <f t="shared" si="250"/>
        <v>84.8031496062992</v>
      </c>
      <c r="F213" s="160">
        <v>1450</v>
      </c>
      <c r="G213" s="159">
        <f t="shared" si="250"/>
        <v>57.0866141732283</v>
      </c>
      <c r="H213" s="346" t="s">
        <v>39</v>
      </c>
      <c r="I213" s="160">
        <v>3000</v>
      </c>
      <c r="J213" s="184">
        <f t="shared" ref="J213:N213" si="251">I213*2.2</f>
        <v>6600</v>
      </c>
      <c r="K213" s="184">
        <f t="shared" si="190"/>
        <v>2800</v>
      </c>
      <c r="L213" s="184">
        <f t="shared" si="251"/>
        <v>6160</v>
      </c>
      <c r="M213" s="184">
        <v>5276</v>
      </c>
      <c r="N213" s="185">
        <f t="shared" si="251"/>
        <v>11607.2</v>
      </c>
      <c r="O213" s="184">
        <v>5476</v>
      </c>
      <c r="P213" s="185">
        <f t="shared" ref="P213:T213" si="252">O213*2.2</f>
        <v>12047.2</v>
      </c>
      <c r="Q213" s="184">
        <f t="shared" si="192"/>
        <v>5276</v>
      </c>
      <c r="R213" s="185">
        <f t="shared" si="252"/>
        <v>11607.2</v>
      </c>
      <c r="S213" s="184">
        <f t="shared" si="193"/>
        <v>5436</v>
      </c>
      <c r="T213" s="185">
        <f t="shared" si="252"/>
        <v>11959.2</v>
      </c>
      <c r="U213" s="190">
        <f t="shared" si="194"/>
        <v>5336</v>
      </c>
      <c r="V213" s="185">
        <f t="shared" si="195"/>
        <v>11739.2</v>
      </c>
    </row>
    <row r="214" s="130" customFormat="1" ht="20.1" customHeight="1" spans="1:22">
      <c r="A214" s="39"/>
      <c r="B214" s="196">
        <v>6000</v>
      </c>
      <c r="C214" s="159">
        <f t="shared" ref="C214:G214" si="253">B214/25.4</f>
        <v>236.220472440945</v>
      </c>
      <c r="D214" s="175">
        <v>2155</v>
      </c>
      <c r="E214" s="159">
        <f t="shared" si="253"/>
        <v>84.8425196850394</v>
      </c>
      <c r="F214" s="160">
        <v>1700</v>
      </c>
      <c r="G214" s="159">
        <f t="shared" si="253"/>
        <v>66.9291338582677</v>
      </c>
      <c r="H214" s="346" t="s">
        <v>39</v>
      </c>
      <c r="I214" s="160">
        <v>2650</v>
      </c>
      <c r="J214" s="184">
        <f t="shared" ref="J214:N214" si="254">I214*2.2</f>
        <v>5830</v>
      </c>
      <c r="K214" s="184">
        <f t="shared" si="190"/>
        <v>2450</v>
      </c>
      <c r="L214" s="184">
        <f t="shared" si="254"/>
        <v>5390</v>
      </c>
      <c r="M214" s="184">
        <v>5350</v>
      </c>
      <c r="N214" s="185">
        <f t="shared" si="254"/>
        <v>11770</v>
      </c>
      <c r="O214" s="184">
        <v>5550</v>
      </c>
      <c r="P214" s="185">
        <f t="shared" ref="P214:T214" si="255">O214*2.2</f>
        <v>12210</v>
      </c>
      <c r="Q214" s="184">
        <f t="shared" si="192"/>
        <v>5350</v>
      </c>
      <c r="R214" s="185">
        <f t="shared" si="255"/>
        <v>11770</v>
      </c>
      <c r="S214" s="184">
        <f t="shared" si="193"/>
        <v>5510</v>
      </c>
      <c r="T214" s="185">
        <f t="shared" si="255"/>
        <v>12122</v>
      </c>
      <c r="U214" s="190">
        <f t="shared" si="194"/>
        <v>5410</v>
      </c>
      <c r="V214" s="185">
        <f t="shared" si="195"/>
        <v>11902</v>
      </c>
    </row>
    <row r="215" s="130" customFormat="1" ht="20.1" customHeight="1" spans="1:22">
      <c r="A215" s="39"/>
      <c r="B215" s="196">
        <v>6500</v>
      </c>
      <c r="C215" s="159">
        <f t="shared" ref="C215:G215" si="256">B215/25.4</f>
        <v>255.905511811024</v>
      </c>
      <c r="D215" s="175">
        <v>2156</v>
      </c>
      <c r="E215" s="159">
        <f t="shared" si="256"/>
        <v>84.8818897637795</v>
      </c>
      <c r="F215" s="160">
        <v>1950</v>
      </c>
      <c r="G215" s="159">
        <f t="shared" si="256"/>
        <v>76.7716535433071</v>
      </c>
      <c r="H215" s="346" t="s">
        <v>39</v>
      </c>
      <c r="I215" s="160">
        <v>2250</v>
      </c>
      <c r="J215" s="184">
        <f t="shared" ref="J215:N215" si="257">I215*2.2</f>
        <v>4950</v>
      </c>
      <c r="K215" s="184">
        <f t="shared" si="190"/>
        <v>2050</v>
      </c>
      <c r="L215" s="184">
        <f t="shared" si="257"/>
        <v>4510</v>
      </c>
      <c r="M215" s="184">
        <v>5463</v>
      </c>
      <c r="N215" s="185">
        <f t="shared" si="257"/>
        <v>12018.6</v>
      </c>
      <c r="O215" s="184">
        <v>5663</v>
      </c>
      <c r="P215" s="185">
        <f t="shared" ref="P215:T215" si="258">O215*2.2</f>
        <v>12458.6</v>
      </c>
      <c r="Q215" s="184">
        <f t="shared" si="192"/>
        <v>5463</v>
      </c>
      <c r="R215" s="185">
        <f t="shared" si="258"/>
        <v>12018.6</v>
      </c>
      <c r="S215" s="184">
        <f t="shared" si="193"/>
        <v>5623</v>
      </c>
      <c r="T215" s="185">
        <f t="shared" si="258"/>
        <v>12370.6</v>
      </c>
      <c r="U215" s="190">
        <f t="shared" si="194"/>
        <v>5523</v>
      </c>
      <c r="V215" s="185">
        <f t="shared" si="195"/>
        <v>12150.6</v>
      </c>
    </row>
    <row r="216" s="130" customFormat="1" ht="20.1" customHeight="1" spans="1:22">
      <c r="A216" s="39"/>
      <c r="B216" s="196">
        <v>7000</v>
      </c>
      <c r="C216" s="159">
        <f t="shared" ref="C216:G216" si="259">B216/25.4</f>
        <v>275.590551181102</v>
      </c>
      <c r="D216" s="175">
        <v>2157</v>
      </c>
      <c r="E216" s="159">
        <f t="shared" si="259"/>
        <v>84.9212598425197</v>
      </c>
      <c r="F216" s="160">
        <v>2200</v>
      </c>
      <c r="G216" s="159">
        <f t="shared" si="259"/>
        <v>86.6141732283465</v>
      </c>
      <c r="H216" s="346" t="s">
        <v>39</v>
      </c>
      <c r="I216" s="160">
        <v>1850</v>
      </c>
      <c r="J216" s="184">
        <f t="shared" ref="J216:N216" si="260">I216*2.2</f>
        <v>4070</v>
      </c>
      <c r="K216" s="184">
        <f t="shared" si="190"/>
        <v>1650</v>
      </c>
      <c r="L216" s="184">
        <f t="shared" si="260"/>
        <v>3630</v>
      </c>
      <c r="M216" s="184">
        <v>5536</v>
      </c>
      <c r="N216" s="185">
        <f t="shared" si="260"/>
        <v>12179.2</v>
      </c>
      <c r="O216" s="184">
        <v>5736</v>
      </c>
      <c r="P216" s="185">
        <f t="shared" ref="P216:T216" si="261">O216*2.2</f>
        <v>12619.2</v>
      </c>
      <c r="Q216" s="184">
        <f t="shared" si="192"/>
        <v>5536</v>
      </c>
      <c r="R216" s="185">
        <f t="shared" si="261"/>
        <v>12179.2</v>
      </c>
      <c r="S216" s="184">
        <f t="shared" si="193"/>
        <v>5696</v>
      </c>
      <c r="T216" s="185">
        <f t="shared" si="261"/>
        <v>12531.2</v>
      </c>
      <c r="U216" s="190">
        <f t="shared" si="194"/>
        <v>5596</v>
      </c>
      <c r="V216" s="185">
        <f t="shared" si="195"/>
        <v>12311.2</v>
      </c>
    </row>
    <row r="217" s="130" customFormat="1" ht="20.1" customHeight="1" spans="1:22">
      <c r="A217" s="42"/>
      <c r="B217" s="163">
        <v>7500</v>
      </c>
      <c r="C217" s="164">
        <f t="shared" ref="C217:G217" si="262">B217/25.4</f>
        <v>295.275590551181</v>
      </c>
      <c r="D217" s="176">
        <v>2820</v>
      </c>
      <c r="E217" s="164">
        <f t="shared" si="262"/>
        <v>111.023622047244</v>
      </c>
      <c r="F217" s="166">
        <v>2450</v>
      </c>
      <c r="G217" s="164">
        <f t="shared" si="262"/>
        <v>96.4566929133858</v>
      </c>
      <c r="H217" s="347" t="s">
        <v>39</v>
      </c>
      <c r="I217" s="166">
        <v>1400</v>
      </c>
      <c r="J217" s="187">
        <f t="shared" ref="J217:N217" si="263">I217*2.2</f>
        <v>3080</v>
      </c>
      <c r="K217" s="187">
        <f t="shared" si="190"/>
        <v>1200</v>
      </c>
      <c r="L217" s="187">
        <f t="shared" si="263"/>
        <v>2640</v>
      </c>
      <c r="M217" s="187">
        <v>5608</v>
      </c>
      <c r="N217" s="188">
        <f t="shared" si="263"/>
        <v>12337.6</v>
      </c>
      <c r="O217" s="187">
        <v>5808</v>
      </c>
      <c r="P217" s="188">
        <f t="shared" ref="P217:T217" si="264">O217*2.2</f>
        <v>12777.6</v>
      </c>
      <c r="Q217" s="187">
        <f t="shared" si="192"/>
        <v>5608</v>
      </c>
      <c r="R217" s="188">
        <f t="shared" si="264"/>
        <v>12337.6</v>
      </c>
      <c r="S217" s="187">
        <f t="shared" si="193"/>
        <v>5768</v>
      </c>
      <c r="T217" s="188">
        <f t="shared" si="264"/>
        <v>12689.6</v>
      </c>
      <c r="U217" s="226">
        <f t="shared" si="194"/>
        <v>5668</v>
      </c>
      <c r="V217" s="188">
        <f t="shared" si="195"/>
        <v>12469.6</v>
      </c>
    </row>
    <row r="218" s="45" customFormat="1" customHeight="1" spans="1:235">
      <c r="A218" s="128"/>
      <c r="B218" s="132"/>
      <c r="C218" s="132"/>
      <c r="D218" s="132"/>
      <c r="E218" s="128"/>
      <c r="F218" s="132"/>
      <c r="G218" s="128"/>
      <c r="H218" s="132"/>
      <c r="I218" s="132"/>
      <c r="J218" s="132"/>
      <c r="K218" s="132"/>
      <c r="L218" s="132"/>
      <c r="M218" s="132"/>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8"/>
      <c r="AT218" s="128"/>
      <c r="AU218" s="128"/>
      <c r="AV218" s="128"/>
      <c r="AW218" s="128"/>
      <c r="AX218" s="128"/>
      <c r="AY218" s="128"/>
      <c r="AZ218" s="128"/>
      <c r="BA218" s="128"/>
      <c r="BB218" s="128"/>
      <c r="BC218" s="128"/>
      <c r="BD218" s="128"/>
      <c r="BE218" s="128"/>
      <c r="BF218" s="128"/>
      <c r="BG218" s="128"/>
      <c r="BH218" s="128"/>
      <c r="BI218" s="128"/>
      <c r="BJ218" s="128"/>
      <c r="BK218" s="128"/>
      <c r="BL218" s="128"/>
      <c r="BM218" s="128"/>
      <c r="BN218" s="128"/>
      <c r="BO218" s="128"/>
      <c r="BP218" s="128"/>
      <c r="BQ218" s="128"/>
      <c r="BR218" s="128"/>
      <c r="BS218" s="128"/>
      <c r="BT218" s="128"/>
      <c r="BU218" s="128"/>
      <c r="BV218" s="128"/>
      <c r="BW218" s="128"/>
      <c r="BX218" s="128"/>
      <c r="BY218" s="128"/>
      <c r="BZ218" s="128"/>
      <c r="CA218" s="128"/>
      <c r="CB218" s="128"/>
      <c r="CC218" s="128"/>
      <c r="CD218" s="128"/>
      <c r="CE218" s="128"/>
      <c r="CF218" s="128"/>
      <c r="CG218" s="128"/>
      <c r="CH218" s="128"/>
      <c r="CI218" s="128"/>
      <c r="CJ218" s="128"/>
      <c r="CK218" s="128"/>
      <c r="CL218" s="128"/>
      <c r="CM218" s="128"/>
      <c r="CN218" s="128"/>
      <c r="CO218" s="128"/>
      <c r="CP218" s="128"/>
      <c r="CQ218" s="128"/>
      <c r="CR218" s="128"/>
      <c r="CS218" s="128"/>
      <c r="CT218" s="128"/>
      <c r="CU218" s="128"/>
      <c r="CV218" s="128"/>
      <c r="CW218" s="128"/>
      <c r="CX218" s="128"/>
      <c r="CY218" s="128"/>
      <c r="CZ218" s="128"/>
      <c r="DA218" s="128"/>
      <c r="DB218" s="128"/>
      <c r="DC218" s="128"/>
      <c r="DD218" s="128"/>
      <c r="DE218" s="128"/>
      <c r="DF218" s="128"/>
      <c r="DG218" s="128"/>
      <c r="DH218" s="128"/>
      <c r="DI218" s="128"/>
      <c r="DJ218" s="128"/>
      <c r="DK218" s="128"/>
      <c r="DL218" s="128"/>
      <c r="DM218" s="128"/>
      <c r="DN218" s="128"/>
      <c r="DO218" s="128"/>
      <c r="DP218" s="128"/>
      <c r="DQ218" s="128"/>
      <c r="DR218" s="128"/>
      <c r="DS218" s="128"/>
      <c r="DT218" s="128"/>
      <c r="DU218" s="128"/>
      <c r="DV218" s="128"/>
      <c r="DW218" s="128"/>
      <c r="DX218" s="128"/>
      <c r="DY218" s="128"/>
      <c r="DZ218" s="128"/>
      <c r="EA218" s="128"/>
      <c r="EB218" s="128"/>
      <c r="EC218" s="128"/>
      <c r="ED218" s="128"/>
      <c r="EE218" s="128"/>
      <c r="EF218" s="128"/>
      <c r="EG218" s="128"/>
      <c r="EH218" s="128"/>
      <c r="EI218" s="128"/>
      <c r="EJ218" s="128"/>
      <c r="EK218" s="128"/>
      <c r="EL218" s="128"/>
      <c r="EM218" s="128"/>
      <c r="EN218" s="128"/>
      <c r="EO218" s="128"/>
      <c r="EP218" s="128"/>
      <c r="EQ218" s="128"/>
      <c r="ER218" s="128"/>
      <c r="ES218" s="128"/>
      <c r="ET218" s="128"/>
      <c r="EU218" s="128"/>
      <c r="EV218" s="128"/>
      <c r="EW218" s="128"/>
      <c r="EX218" s="128"/>
      <c r="EY218" s="128"/>
      <c r="EZ218" s="128"/>
      <c r="FA218" s="128"/>
      <c r="FB218" s="128"/>
      <c r="FC218" s="128"/>
      <c r="FD218" s="128"/>
      <c r="FE218" s="128"/>
      <c r="FF218" s="128"/>
      <c r="FG218" s="128"/>
      <c r="FH218" s="128"/>
      <c r="FI218" s="128"/>
      <c r="FJ218" s="128"/>
      <c r="FK218" s="128"/>
      <c r="FL218" s="128"/>
      <c r="FM218" s="128"/>
      <c r="FN218" s="128"/>
      <c r="FO218" s="128"/>
      <c r="FP218" s="128"/>
      <c r="FQ218" s="128"/>
      <c r="FR218" s="128"/>
      <c r="FS218" s="128"/>
      <c r="FT218" s="128"/>
      <c r="FU218" s="128"/>
      <c r="FV218" s="128"/>
      <c r="FW218" s="128"/>
      <c r="FX218" s="128"/>
      <c r="FY218" s="128"/>
      <c r="FZ218" s="128"/>
      <c r="GA218" s="128"/>
      <c r="GB218" s="128"/>
      <c r="GC218" s="128"/>
      <c r="GD218" s="128"/>
      <c r="GE218" s="128"/>
      <c r="GF218" s="128"/>
      <c r="GG218" s="128"/>
      <c r="GH218" s="128"/>
      <c r="GI218" s="128"/>
      <c r="GJ218" s="128"/>
      <c r="GK218" s="128"/>
      <c r="GL218" s="128"/>
      <c r="GM218" s="128"/>
      <c r="GN218" s="128"/>
      <c r="GO218" s="128"/>
      <c r="GP218" s="128"/>
      <c r="GQ218" s="128"/>
      <c r="GR218" s="128"/>
      <c r="GS218" s="128"/>
      <c r="GT218" s="128"/>
      <c r="GU218" s="128"/>
      <c r="GV218" s="128"/>
      <c r="GW218" s="128"/>
      <c r="GX218" s="128"/>
      <c r="GY218" s="128"/>
      <c r="GZ218" s="128"/>
      <c r="HA218" s="128"/>
      <c r="HB218" s="128"/>
      <c r="HC218" s="128"/>
      <c r="HD218" s="128"/>
      <c r="HE218" s="128"/>
      <c r="HF218" s="128"/>
      <c r="HG218" s="128"/>
      <c r="HH218" s="128"/>
      <c r="HI218" s="128"/>
      <c r="HJ218" s="128"/>
      <c r="HK218" s="128"/>
      <c r="HL218" s="128"/>
      <c r="HM218" s="128"/>
      <c r="HN218" s="128"/>
      <c r="HO218" s="128"/>
      <c r="HP218" s="128"/>
      <c r="HQ218" s="128"/>
      <c r="HR218" s="128"/>
      <c r="HS218" s="128"/>
      <c r="HT218" s="128"/>
      <c r="HU218" s="128"/>
      <c r="HV218" s="128"/>
      <c r="HW218" s="128"/>
      <c r="HX218" s="128"/>
      <c r="HY218" s="128"/>
      <c r="HZ218" s="128"/>
      <c r="IA218" s="128"/>
    </row>
    <row r="219" s="45" customFormat="1" spans="1:235">
      <c r="A219" s="128"/>
      <c r="B219" s="132"/>
      <c r="C219" s="132"/>
      <c r="D219" s="132"/>
      <c r="E219" s="128"/>
      <c r="F219" s="132"/>
      <c r="G219" s="128"/>
      <c r="H219" s="132"/>
      <c r="I219" s="132"/>
      <c r="J219" s="132"/>
      <c r="K219" s="132"/>
      <c r="L219" s="132"/>
      <c r="M219" s="132"/>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8"/>
      <c r="AM219" s="128"/>
      <c r="AN219" s="128"/>
      <c r="AO219" s="128"/>
      <c r="AP219" s="128"/>
      <c r="AQ219" s="128"/>
      <c r="AR219" s="128"/>
      <c r="AS219" s="128"/>
      <c r="AT219" s="128"/>
      <c r="AU219" s="128"/>
      <c r="AV219" s="128"/>
      <c r="AW219" s="128"/>
      <c r="AX219" s="128"/>
      <c r="AY219" s="128"/>
      <c r="AZ219" s="128"/>
      <c r="BA219" s="128"/>
      <c r="BB219" s="128"/>
      <c r="BC219" s="128"/>
      <c r="BD219" s="128"/>
      <c r="BE219" s="128"/>
      <c r="BF219" s="128"/>
      <c r="BG219" s="128"/>
      <c r="BH219" s="128"/>
      <c r="BI219" s="128"/>
      <c r="BJ219" s="128"/>
      <c r="BK219" s="128"/>
      <c r="BL219" s="128"/>
      <c r="BM219" s="128"/>
      <c r="BN219" s="128"/>
      <c r="BO219" s="128"/>
      <c r="BP219" s="128"/>
      <c r="BQ219" s="128"/>
      <c r="BR219" s="128"/>
      <c r="BS219" s="128"/>
      <c r="BT219" s="128"/>
      <c r="BU219" s="128"/>
      <c r="BV219" s="128"/>
      <c r="BW219" s="128"/>
      <c r="BX219" s="128"/>
      <c r="BY219" s="128"/>
      <c r="BZ219" s="128"/>
      <c r="CA219" s="128"/>
      <c r="CB219" s="128"/>
      <c r="CC219" s="128"/>
      <c r="CD219" s="128"/>
      <c r="CE219" s="128"/>
      <c r="CF219" s="128"/>
      <c r="CG219" s="128"/>
      <c r="CH219" s="128"/>
      <c r="CI219" s="128"/>
      <c r="CJ219" s="128"/>
      <c r="CK219" s="128"/>
      <c r="CL219" s="128"/>
      <c r="CM219" s="128"/>
      <c r="CN219" s="128"/>
      <c r="CO219" s="128"/>
      <c r="CP219" s="128"/>
      <c r="CQ219" s="128"/>
      <c r="CR219" s="128"/>
      <c r="CS219" s="128"/>
      <c r="CT219" s="128"/>
      <c r="CU219" s="128"/>
      <c r="CV219" s="128"/>
      <c r="CW219" s="128"/>
      <c r="CX219" s="128"/>
      <c r="CY219" s="128"/>
      <c r="CZ219" s="128"/>
      <c r="DA219" s="128"/>
      <c r="DB219" s="128"/>
      <c r="DC219" s="128"/>
      <c r="DD219" s="128"/>
      <c r="DE219" s="128"/>
      <c r="DF219" s="128"/>
      <c r="DG219" s="128"/>
      <c r="DH219" s="128"/>
      <c r="DI219" s="128"/>
      <c r="DJ219" s="128"/>
      <c r="DK219" s="128"/>
      <c r="DL219" s="128"/>
      <c r="DM219" s="128"/>
      <c r="DN219" s="128"/>
      <c r="DO219" s="128"/>
      <c r="DP219" s="128"/>
      <c r="DQ219" s="128"/>
      <c r="DR219" s="128"/>
      <c r="DS219" s="128"/>
      <c r="DT219" s="128"/>
      <c r="DU219" s="128"/>
      <c r="DV219" s="128"/>
      <c r="DW219" s="128"/>
      <c r="DX219" s="128"/>
      <c r="DY219" s="128"/>
      <c r="DZ219" s="128"/>
      <c r="EA219" s="128"/>
      <c r="EB219" s="128"/>
      <c r="EC219" s="128"/>
      <c r="ED219" s="128"/>
      <c r="EE219" s="128"/>
      <c r="EF219" s="128"/>
      <c r="EG219" s="128"/>
      <c r="EH219" s="128"/>
      <c r="EI219" s="128"/>
      <c r="EJ219" s="128"/>
      <c r="EK219" s="128"/>
      <c r="EL219" s="128"/>
      <c r="EM219" s="128"/>
      <c r="EN219" s="128"/>
      <c r="EO219" s="128"/>
      <c r="EP219" s="128"/>
      <c r="EQ219" s="128"/>
      <c r="ER219" s="128"/>
      <c r="ES219" s="128"/>
      <c r="ET219" s="128"/>
      <c r="EU219" s="128"/>
      <c r="EV219" s="128"/>
      <c r="EW219" s="128"/>
      <c r="EX219" s="128"/>
      <c r="EY219" s="128"/>
      <c r="EZ219" s="128"/>
      <c r="FA219" s="128"/>
      <c r="FB219" s="128"/>
      <c r="FC219" s="128"/>
      <c r="FD219" s="128"/>
      <c r="FE219" s="128"/>
      <c r="FF219" s="128"/>
      <c r="FG219" s="128"/>
      <c r="FH219" s="128"/>
      <c r="FI219" s="128"/>
      <c r="FJ219" s="128"/>
      <c r="FK219" s="128"/>
      <c r="FL219" s="128"/>
      <c r="FM219" s="128"/>
      <c r="FN219" s="128"/>
      <c r="FO219" s="128"/>
      <c r="FP219" s="128"/>
      <c r="FQ219" s="128"/>
      <c r="FR219" s="128"/>
      <c r="FS219" s="128"/>
      <c r="FT219" s="128"/>
      <c r="FU219" s="128"/>
      <c r="FV219" s="128"/>
      <c r="FW219" s="128"/>
      <c r="FX219" s="128"/>
      <c r="FY219" s="128"/>
      <c r="FZ219" s="128"/>
      <c r="GA219" s="128"/>
      <c r="GB219" s="128"/>
      <c r="GC219" s="128"/>
      <c r="GD219" s="128"/>
      <c r="GE219" s="128"/>
      <c r="GF219" s="128"/>
      <c r="GG219" s="128"/>
      <c r="GH219" s="128"/>
      <c r="GI219" s="128"/>
      <c r="GJ219" s="128"/>
      <c r="GK219" s="128"/>
      <c r="GL219" s="128"/>
      <c r="GM219" s="128"/>
      <c r="GN219" s="128"/>
      <c r="GO219" s="128"/>
      <c r="GP219" s="128"/>
      <c r="GQ219" s="128"/>
      <c r="GR219" s="128"/>
      <c r="GS219" s="128"/>
      <c r="GT219" s="128"/>
      <c r="GU219" s="128"/>
      <c r="GV219" s="128"/>
      <c r="GW219" s="128"/>
      <c r="GX219" s="128"/>
      <c r="GY219" s="128"/>
      <c r="GZ219" s="128"/>
      <c r="HA219" s="128"/>
      <c r="HB219" s="128"/>
      <c r="HC219" s="128"/>
      <c r="HD219" s="128"/>
      <c r="HE219" s="128"/>
      <c r="HF219" s="128"/>
      <c r="HG219" s="128"/>
      <c r="HH219" s="128"/>
      <c r="HI219" s="128"/>
      <c r="HJ219" s="128"/>
      <c r="HK219" s="128"/>
      <c r="HL219" s="128"/>
      <c r="HM219" s="128"/>
      <c r="HN219" s="128"/>
      <c r="HO219" s="128"/>
      <c r="HP219" s="128"/>
      <c r="HQ219" s="128"/>
      <c r="HR219" s="128"/>
      <c r="HS219" s="128"/>
      <c r="HT219" s="128"/>
      <c r="HU219" s="128"/>
      <c r="HV219" s="128"/>
      <c r="HW219" s="128"/>
      <c r="HX219" s="128"/>
      <c r="HY219" s="128"/>
      <c r="HZ219" s="128"/>
      <c r="IA219" s="128"/>
    </row>
    <row r="220" s="128" customFormat="1" ht="38.45" customHeight="1" spans="1:14">
      <c r="A220" s="31"/>
      <c r="B220" s="32"/>
      <c r="C220" s="32"/>
      <c r="D220" s="32"/>
      <c r="E220" s="32"/>
      <c r="F220" s="150" t="s">
        <v>0</v>
      </c>
      <c r="G220" s="150"/>
      <c r="H220" s="150"/>
      <c r="I220" s="150"/>
      <c r="J220" s="150"/>
      <c r="K220" s="150"/>
      <c r="L220" s="150" t="s">
        <v>133</v>
      </c>
      <c r="M220" s="150"/>
      <c r="N220" s="150"/>
    </row>
    <row r="221" s="128" customFormat="1" ht="68" customHeight="1" spans="1:20">
      <c r="A221" s="119" t="s">
        <v>2</v>
      </c>
      <c r="B221" s="8" t="s">
        <v>3</v>
      </c>
      <c r="C221" s="9"/>
      <c r="D221" s="8" t="s">
        <v>4</v>
      </c>
      <c r="E221" s="9"/>
      <c r="F221" s="8" t="s">
        <v>5</v>
      </c>
      <c r="G221" s="9"/>
      <c r="H221" s="8" t="s">
        <v>6</v>
      </c>
      <c r="I221" s="8" t="s">
        <v>7</v>
      </c>
      <c r="J221" s="9"/>
      <c r="K221" s="9"/>
      <c r="L221" s="9"/>
      <c r="M221" s="9" t="s">
        <v>8</v>
      </c>
      <c r="N221" s="9"/>
      <c r="O221" s="9" t="s">
        <v>8</v>
      </c>
      <c r="P221" s="9"/>
      <c r="Q221" s="9" t="s">
        <v>8</v>
      </c>
      <c r="R221" s="9"/>
      <c r="S221" s="9" t="s">
        <v>8</v>
      </c>
      <c r="T221" s="9"/>
    </row>
    <row r="222" s="129" customFormat="1" ht="14.4" spans="1:20">
      <c r="A222" s="121"/>
      <c r="B222" s="9"/>
      <c r="C222" s="9"/>
      <c r="D222" s="9"/>
      <c r="E222" s="9"/>
      <c r="F222" s="9"/>
      <c r="G222" s="9"/>
      <c r="H222" s="9"/>
      <c r="I222" s="8" t="s">
        <v>9</v>
      </c>
      <c r="J222" s="9"/>
      <c r="K222" s="8" t="s">
        <v>10</v>
      </c>
      <c r="L222" s="9"/>
      <c r="M222" s="9" t="s">
        <v>134</v>
      </c>
      <c r="N222" s="9"/>
      <c r="O222" s="9" t="s">
        <v>135</v>
      </c>
      <c r="P222" s="9"/>
      <c r="Q222" s="9" t="s">
        <v>136</v>
      </c>
      <c r="R222" s="9"/>
      <c r="S222" s="9" t="s">
        <v>137</v>
      </c>
      <c r="T222" s="9"/>
    </row>
    <row r="223" s="130" customFormat="1" ht="48" customHeight="1" spans="1:20">
      <c r="A223" s="194"/>
      <c r="B223" s="151" t="s">
        <v>11</v>
      </c>
      <c r="C223" s="151" t="s">
        <v>12</v>
      </c>
      <c r="D223" s="151" t="s">
        <v>11</v>
      </c>
      <c r="E223" s="151" t="s">
        <v>12</v>
      </c>
      <c r="F223" s="151" t="s">
        <v>11</v>
      </c>
      <c r="G223" s="151" t="s">
        <v>12</v>
      </c>
      <c r="H223" s="151" t="s">
        <v>13</v>
      </c>
      <c r="I223" s="151" t="s">
        <v>14</v>
      </c>
      <c r="J223" s="151" t="s">
        <v>15</v>
      </c>
      <c r="K223" s="151" t="s">
        <v>14</v>
      </c>
      <c r="L223" s="151" t="s">
        <v>15</v>
      </c>
      <c r="M223" s="151" t="s">
        <v>16</v>
      </c>
      <c r="N223" s="151" t="s">
        <v>17</v>
      </c>
      <c r="O223" s="151" t="s">
        <v>16</v>
      </c>
      <c r="P223" s="151" t="s">
        <v>17</v>
      </c>
      <c r="Q223" s="151" t="s">
        <v>16</v>
      </c>
      <c r="R223" s="151" t="s">
        <v>17</v>
      </c>
      <c r="S223" s="151" t="s">
        <v>16</v>
      </c>
      <c r="T223" s="151" t="s">
        <v>17</v>
      </c>
    </row>
    <row r="224" s="130" customFormat="1" ht="18" customHeight="1" spans="1:20">
      <c r="A224" s="152" t="s">
        <v>132</v>
      </c>
      <c r="B224" s="153">
        <v>3000</v>
      </c>
      <c r="C224" s="154">
        <f t="shared" ref="C224:G224" si="265">B224/25.4</f>
        <v>118.110236220472</v>
      </c>
      <c r="D224" s="155">
        <v>1605</v>
      </c>
      <c r="E224" s="154">
        <f t="shared" si="265"/>
        <v>63.1889763779528</v>
      </c>
      <c r="F224" s="156">
        <v>100</v>
      </c>
      <c r="G224" s="154">
        <f t="shared" si="265"/>
        <v>3.93700787401575</v>
      </c>
      <c r="H224" s="345" t="s">
        <v>38</v>
      </c>
      <c r="I224" s="180">
        <v>3800</v>
      </c>
      <c r="J224" s="181">
        <f t="shared" ref="J224:N224" si="266">I224*2.2</f>
        <v>8360</v>
      </c>
      <c r="K224" s="181">
        <f t="shared" ref="K224:K247" si="267">I224-200</f>
        <v>3600</v>
      </c>
      <c r="L224" s="181">
        <f t="shared" si="266"/>
        <v>7920</v>
      </c>
      <c r="M224" s="181">
        <v>5060</v>
      </c>
      <c r="N224" s="215">
        <f t="shared" si="266"/>
        <v>11132</v>
      </c>
      <c r="O224" s="184">
        <f t="shared" ref="O224:O247" si="268">M224+200</f>
        <v>5260</v>
      </c>
      <c r="P224" s="212">
        <f t="shared" ref="P224:T224" si="269">O224*2.2</f>
        <v>11572</v>
      </c>
      <c r="Q224" s="181">
        <v>4860</v>
      </c>
      <c r="R224" s="212">
        <f t="shared" si="269"/>
        <v>10692</v>
      </c>
      <c r="S224" s="181">
        <v>5110</v>
      </c>
      <c r="T224" s="212">
        <f t="shared" si="269"/>
        <v>11242</v>
      </c>
    </row>
    <row r="225" s="130" customFormat="1" spans="1:20">
      <c r="A225" s="157"/>
      <c r="B225" s="158">
        <v>3300</v>
      </c>
      <c r="C225" s="159">
        <f t="shared" ref="C225:G225" si="270">B225/25.4</f>
        <v>129.92125984252</v>
      </c>
      <c r="D225" s="36">
        <v>1755</v>
      </c>
      <c r="E225" s="159">
        <f t="shared" si="270"/>
        <v>69.0944881889764</v>
      </c>
      <c r="F225" s="160">
        <v>100</v>
      </c>
      <c r="G225" s="159">
        <f t="shared" si="270"/>
        <v>3.93700787401575</v>
      </c>
      <c r="H225" s="346" t="s">
        <v>38</v>
      </c>
      <c r="I225" s="183">
        <v>3800</v>
      </c>
      <c r="J225" s="184">
        <f t="shared" ref="J225:N225" si="271">I225*2.2</f>
        <v>8360</v>
      </c>
      <c r="K225" s="184">
        <f t="shared" si="267"/>
        <v>3600</v>
      </c>
      <c r="L225" s="184">
        <f t="shared" si="271"/>
        <v>7920</v>
      </c>
      <c r="M225" s="184">
        <v>5088</v>
      </c>
      <c r="N225" s="216">
        <f t="shared" si="271"/>
        <v>11193.6</v>
      </c>
      <c r="O225" s="184">
        <f t="shared" si="268"/>
        <v>5288</v>
      </c>
      <c r="P225" s="213">
        <f t="shared" ref="P225:T225" si="272">O225*2.2</f>
        <v>11633.6</v>
      </c>
      <c r="Q225" s="184">
        <v>4888</v>
      </c>
      <c r="R225" s="213">
        <f t="shared" si="272"/>
        <v>10753.6</v>
      </c>
      <c r="S225" s="184">
        <v>5138</v>
      </c>
      <c r="T225" s="213">
        <f t="shared" si="272"/>
        <v>11303.6</v>
      </c>
    </row>
    <row r="226" s="130" customFormat="1" spans="1:20">
      <c r="A226" s="157"/>
      <c r="B226" s="158">
        <v>3500</v>
      </c>
      <c r="C226" s="159">
        <f t="shared" ref="C226:G226" si="273">B226/25.4</f>
        <v>137.795275590551</v>
      </c>
      <c r="D226" s="36">
        <v>1855</v>
      </c>
      <c r="E226" s="159">
        <f t="shared" si="273"/>
        <v>73.0314960629921</v>
      </c>
      <c r="F226" s="160">
        <v>100</v>
      </c>
      <c r="G226" s="159">
        <f t="shared" si="273"/>
        <v>3.93700787401575</v>
      </c>
      <c r="H226" s="346" t="s">
        <v>38</v>
      </c>
      <c r="I226" s="183">
        <v>3800</v>
      </c>
      <c r="J226" s="184">
        <f t="shared" ref="J226:N226" si="274">I226*2.2</f>
        <v>8360</v>
      </c>
      <c r="K226" s="184">
        <f t="shared" si="267"/>
        <v>3600</v>
      </c>
      <c r="L226" s="184">
        <f t="shared" si="274"/>
        <v>7920</v>
      </c>
      <c r="M226" s="184">
        <v>5106</v>
      </c>
      <c r="N226" s="216">
        <f t="shared" si="274"/>
        <v>11233.2</v>
      </c>
      <c r="O226" s="184">
        <f t="shared" si="268"/>
        <v>5306</v>
      </c>
      <c r="P226" s="213">
        <f t="shared" ref="P226:T226" si="275">O226*2.2</f>
        <v>11673.2</v>
      </c>
      <c r="Q226" s="184">
        <v>4906</v>
      </c>
      <c r="R226" s="213">
        <f t="shared" si="275"/>
        <v>10793.2</v>
      </c>
      <c r="S226" s="184">
        <v>5156</v>
      </c>
      <c r="T226" s="213">
        <f t="shared" si="275"/>
        <v>11343.2</v>
      </c>
    </row>
    <row r="227" s="130" customFormat="1" customHeight="1" spans="1:20">
      <c r="A227" s="157"/>
      <c r="B227" s="158">
        <v>4000</v>
      </c>
      <c r="C227" s="159">
        <f t="shared" ref="C227:G227" si="276">B227/25.4</f>
        <v>157.48031496063</v>
      </c>
      <c r="D227" s="36">
        <v>1955</v>
      </c>
      <c r="E227" s="159">
        <f t="shared" si="276"/>
        <v>76.9685039370079</v>
      </c>
      <c r="F227" s="160">
        <v>100</v>
      </c>
      <c r="G227" s="159">
        <f t="shared" si="276"/>
        <v>3.93700787401575</v>
      </c>
      <c r="H227" s="346" t="s">
        <v>39</v>
      </c>
      <c r="I227" s="183">
        <v>3800</v>
      </c>
      <c r="J227" s="184">
        <f t="shared" ref="J227:N227" si="277">I227*2.2</f>
        <v>8360</v>
      </c>
      <c r="K227" s="184">
        <f t="shared" si="267"/>
        <v>3600</v>
      </c>
      <c r="L227" s="184">
        <f t="shared" si="277"/>
        <v>7920</v>
      </c>
      <c r="M227" s="184">
        <v>5205</v>
      </c>
      <c r="N227" s="216">
        <f t="shared" si="277"/>
        <v>11451</v>
      </c>
      <c r="O227" s="184">
        <f t="shared" si="268"/>
        <v>5405</v>
      </c>
      <c r="P227" s="213">
        <f t="shared" ref="P227:T227" si="278">O227*2.2</f>
        <v>11891</v>
      </c>
      <c r="Q227" s="184">
        <v>5005</v>
      </c>
      <c r="R227" s="213">
        <f t="shared" si="278"/>
        <v>11011</v>
      </c>
      <c r="S227" s="184">
        <v>5255</v>
      </c>
      <c r="T227" s="213">
        <f t="shared" si="278"/>
        <v>11561</v>
      </c>
    </row>
    <row r="228" s="130" customFormat="1" spans="1:20">
      <c r="A228" s="157"/>
      <c r="B228" s="158">
        <v>4500</v>
      </c>
      <c r="C228" s="159">
        <f t="shared" ref="C228:G228" si="279">B228/25.4</f>
        <v>177.165354330709</v>
      </c>
      <c r="D228" s="36">
        <v>2105</v>
      </c>
      <c r="E228" s="159">
        <f t="shared" si="279"/>
        <v>82.8740157480315</v>
      </c>
      <c r="F228" s="160">
        <v>100</v>
      </c>
      <c r="G228" s="159">
        <f t="shared" si="279"/>
        <v>3.93700787401575</v>
      </c>
      <c r="H228" s="346" t="s">
        <v>39</v>
      </c>
      <c r="I228" s="183">
        <v>3600</v>
      </c>
      <c r="J228" s="184">
        <f t="shared" ref="J228:N228" si="280">I228*2.2</f>
        <v>7920</v>
      </c>
      <c r="K228" s="184">
        <f t="shared" si="267"/>
        <v>3400</v>
      </c>
      <c r="L228" s="184">
        <f t="shared" si="280"/>
        <v>7480</v>
      </c>
      <c r="M228" s="184">
        <v>5251</v>
      </c>
      <c r="N228" s="216">
        <f t="shared" si="280"/>
        <v>11552.2</v>
      </c>
      <c r="O228" s="184">
        <f t="shared" si="268"/>
        <v>5451</v>
      </c>
      <c r="P228" s="213">
        <f t="shared" ref="P228:T228" si="281">O228*2.2</f>
        <v>11992.2</v>
      </c>
      <c r="Q228" s="184">
        <v>5051</v>
      </c>
      <c r="R228" s="213">
        <f t="shared" si="281"/>
        <v>11112.2</v>
      </c>
      <c r="S228" s="184">
        <v>5301</v>
      </c>
      <c r="T228" s="213">
        <f t="shared" si="281"/>
        <v>11662.2</v>
      </c>
    </row>
    <row r="229" s="130" customFormat="1" spans="1:20">
      <c r="A229" s="157"/>
      <c r="B229" s="158">
        <v>5000</v>
      </c>
      <c r="C229" s="159">
        <f t="shared" ref="C229:G229" si="282">B229/25.4</f>
        <v>196.850393700787</v>
      </c>
      <c r="D229" s="36">
        <v>2255</v>
      </c>
      <c r="E229" s="159">
        <f t="shared" si="282"/>
        <v>88.7795275590551</v>
      </c>
      <c r="F229" s="160">
        <v>100</v>
      </c>
      <c r="G229" s="159">
        <f t="shared" si="282"/>
        <v>3.93700787401575</v>
      </c>
      <c r="H229" s="346" t="s">
        <v>39</v>
      </c>
      <c r="I229" s="183">
        <v>3400</v>
      </c>
      <c r="J229" s="184">
        <f t="shared" ref="J229:N229" si="283">I229*2.2</f>
        <v>7480</v>
      </c>
      <c r="K229" s="184">
        <f t="shared" si="267"/>
        <v>3200</v>
      </c>
      <c r="L229" s="184">
        <f t="shared" si="283"/>
        <v>7040</v>
      </c>
      <c r="M229" s="184">
        <v>5297</v>
      </c>
      <c r="N229" s="216">
        <f t="shared" si="283"/>
        <v>11653.4</v>
      </c>
      <c r="O229" s="184">
        <f t="shared" si="268"/>
        <v>5497</v>
      </c>
      <c r="P229" s="213">
        <f t="shared" ref="P229:T229" si="284">O229*2.2</f>
        <v>12093.4</v>
      </c>
      <c r="Q229" s="184">
        <v>5097</v>
      </c>
      <c r="R229" s="213">
        <f t="shared" si="284"/>
        <v>11213.4</v>
      </c>
      <c r="S229" s="184">
        <v>5347</v>
      </c>
      <c r="T229" s="213">
        <f t="shared" si="284"/>
        <v>11763.4</v>
      </c>
    </row>
    <row r="230" s="130" customFormat="1" customHeight="1" spans="1:20">
      <c r="A230" s="157"/>
      <c r="B230" s="158">
        <v>5500</v>
      </c>
      <c r="C230" s="159">
        <f t="shared" ref="C230:G230" si="285">B230/25.4</f>
        <v>216.535433070866</v>
      </c>
      <c r="D230" s="36">
        <v>2355</v>
      </c>
      <c r="E230" s="159">
        <f t="shared" si="285"/>
        <v>92.7165354330709</v>
      </c>
      <c r="F230" s="160">
        <v>100</v>
      </c>
      <c r="G230" s="159">
        <f t="shared" si="285"/>
        <v>3.93700787401575</v>
      </c>
      <c r="H230" s="346" t="s">
        <v>39</v>
      </c>
      <c r="I230" s="183">
        <v>3200</v>
      </c>
      <c r="J230" s="184">
        <f t="shared" ref="J230:N230" si="286">I230*2.2</f>
        <v>7040</v>
      </c>
      <c r="K230" s="184">
        <f t="shared" si="267"/>
        <v>3000</v>
      </c>
      <c r="L230" s="184">
        <f t="shared" si="286"/>
        <v>6600</v>
      </c>
      <c r="M230" s="184">
        <v>5374</v>
      </c>
      <c r="N230" s="216">
        <f t="shared" si="286"/>
        <v>11822.8</v>
      </c>
      <c r="O230" s="184">
        <f t="shared" si="268"/>
        <v>5574</v>
      </c>
      <c r="P230" s="213">
        <f t="shared" ref="P230:T230" si="287">O230*2.2</f>
        <v>12262.8</v>
      </c>
      <c r="Q230" s="184">
        <v>5174</v>
      </c>
      <c r="R230" s="213">
        <f t="shared" si="287"/>
        <v>11382.8</v>
      </c>
      <c r="S230" s="184">
        <v>5424</v>
      </c>
      <c r="T230" s="213">
        <f t="shared" si="287"/>
        <v>11932.8</v>
      </c>
    </row>
    <row r="231" s="130" customFormat="1" ht="17.1" customHeight="1" spans="1:20">
      <c r="A231" s="207"/>
      <c r="B231" s="163">
        <v>6000</v>
      </c>
      <c r="C231" s="164">
        <f t="shared" ref="C231:G231" si="288">B231/25.4</f>
        <v>236.220472440945</v>
      </c>
      <c r="D231" s="165">
        <v>3705</v>
      </c>
      <c r="E231" s="164">
        <f t="shared" si="288"/>
        <v>145.866141732283</v>
      </c>
      <c r="F231" s="166">
        <v>100</v>
      </c>
      <c r="G231" s="164">
        <f t="shared" si="288"/>
        <v>3.93700787401575</v>
      </c>
      <c r="H231" s="347" t="s">
        <v>39</v>
      </c>
      <c r="I231" s="186">
        <v>2950</v>
      </c>
      <c r="J231" s="187">
        <f t="shared" ref="J231:N231" si="289">I231*2.2</f>
        <v>6490</v>
      </c>
      <c r="K231" s="187">
        <f t="shared" si="267"/>
        <v>2750</v>
      </c>
      <c r="L231" s="187">
        <f t="shared" si="289"/>
        <v>6050</v>
      </c>
      <c r="M231" s="187">
        <v>5421</v>
      </c>
      <c r="N231" s="217">
        <f t="shared" si="289"/>
        <v>11926.2</v>
      </c>
      <c r="O231" s="184">
        <f t="shared" si="268"/>
        <v>5621</v>
      </c>
      <c r="P231" s="214">
        <f t="shared" ref="P231:T231" si="290">O231*2.2</f>
        <v>12366.2</v>
      </c>
      <c r="Q231" s="187">
        <v>5221</v>
      </c>
      <c r="R231" s="214">
        <f t="shared" si="290"/>
        <v>11486.2</v>
      </c>
      <c r="S231" s="187">
        <v>5471</v>
      </c>
      <c r="T231" s="214">
        <f t="shared" si="290"/>
        <v>12036.2</v>
      </c>
    </row>
    <row r="232" s="130" customFormat="1" spans="1:20">
      <c r="A232" s="200" t="s">
        <v>22</v>
      </c>
      <c r="B232" s="153">
        <v>2700</v>
      </c>
      <c r="C232" s="154">
        <f t="shared" ref="C232:G232" si="291">B232/25.4</f>
        <v>106.299212598425</v>
      </c>
      <c r="D232" s="155">
        <v>1855</v>
      </c>
      <c r="E232" s="154">
        <f t="shared" si="291"/>
        <v>73.0314960629921</v>
      </c>
      <c r="F232" s="156">
        <v>810</v>
      </c>
      <c r="G232" s="154">
        <f t="shared" si="291"/>
        <v>31.8897637795276</v>
      </c>
      <c r="H232" s="345" t="s">
        <v>38</v>
      </c>
      <c r="I232" s="180">
        <v>3800</v>
      </c>
      <c r="J232" s="181">
        <f t="shared" ref="J232:N232" si="292">I232*2.2</f>
        <v>8360</v>
      </c>
      <c r="K232" s="181">
        <f t="shared" si="267"/>
        <v>3600</v>
      </c>
      <c r="L232" s="181">
        <f t="shared" si="292"/>
        <v>7920</v>
      </c>
      <c r="M232" s="181">
        <v>5075</v>
      </c>
      <c r="N232" s="215">
        <f t="shared" si="292"/>
        <v>11165</v>
      </c>
      <c r="O232" s="184">
        <f t="shared" si="268"/>
        <v>5275</v>
      </c>
      <c r="P232" s="182">
        <f t="shared" ref="P232:T232" si="293">O232*2.2</f>
        <v>11605</v>
      </c>
      <c r="Q232" s="181">
        <v>4875</v>
      </c>
      <c r="R232" s="182">
        <f t="shared" si="293"/>
        <v>10725</v>
      </c>
      <c r="S232" s="181">
        <v>5125</v>
      </c>
      <c r="T232" s="182">
        <f t="shared" si="293"/>
        <v>11275</v>
      </c>
    </row>
    <row r="233" s="130" customFormat="1" customHeight="1" spans="1:20">
      <c r="A233" s="172"/>
      <c r="B233" s="158">
        <v>3000</v>
      </c>
      <c r="C233" s="159">
        <f t="shared" ref="C233:G233" si="294">B233/25.4</f>
        <v>118.110236220472</v>
      </c>
      <c r="D233" s="36">
        <v>2105</v>
      </c>
      <c r="E233" s="159">
        <f t="shared" si="294"/>
        <v>82.8740157480315</v>
      </c>
      <c r="F233" s="160">
        <v>960</v>
      </c>
      <c r="G233" s="159">
        <f t="shared" si="294"/>
        <v>37.7952755905512</v>
      </c>
      <c r="H233" s="346" t="s">
        <v>38</v>
      </c>
      <c r="I233" s="183">
        <v>3800</v>
      </c>
      <c r="J233" s="184">
        <f t="shared" ref="J233:N233" si="295">I233*2.2</f>
        <v>8360</v>
      </c>
      <c r="K233" s="184">
        <f t="shared" si="267"/>
        <v>3600</v>
      </c>
      <c r="L233" s="184">
        <f t="shared" si="295"/>
        <v>7920</v>
      </c>
      <c r="M233" s="184">
        <v>5104</v>
      </c>
      <c r="N233" s="216">
        <f t="shared" si="295"/>
        <v>11228.8</v>
      </c>
      <c r="O233" s="184">
        <f t="shared" si="268"/>
        <v>5304</v>
      </c>
      <c r="P233" s="185">
        <f t="shared" ref="P233:T233" si="296">O233*2.2</f>
        <v>11668.8</v>
      </c>
      <c r="Q233" s="184">
        <v>4904</v>
      </c>
      <c r="R233" s="185">
        <f t="shared" si="296"/>
        <v>10788.8</v>
      </c>
      <c r="S233" s="184">
        <v>5154</v>
      </c>
      <c r="T233" s="185">
        <f t="shared" si="296"/>
        <v>11338.8</v>
      </c>
    </row>
    <row r="234" s="130" customFormat="1" spans="1:20">
      <c r="A234" s="172"/>
      <c r="B234" s="158">
        <v>3300</v>
      </c>
      <c r="C234" s="159">
        <f t="shared" ref="C234:G234" si="297">B234/25.4</f>
        <v>129.92125984252</v>
      </c>
      <c r="D234" s="36">
        <v>2255</v>
      </c>
      <c r="E234" s="159">
        <f t="shared" si="297"/>
        <v>88.7795275590551</v>
      </c>
      <c r="F234" s="160">
        <v>1110</v>
      </c>
      <c r="G234" s="159">
        <f t="shared" si="297"/>
        <v>43.7007874015748</v>
      </c>
      <c r="H234" s="346" t="s">
        <v>38</v>
      </c>
      <c r="I234" s="183">
        <v>3800</v>
      </c>
      <c r="J234" s="184">
        <f t="shared" ref="J234:N234" si="298">I234*2.2</f>
        <v>8360</v>
      </c>
      <c r="K234" s="184">
        <f t="shared" si="267"/>
        <v>3600</v>
      </c>
      <c r="L234" s="184">
        <f t="shared" si="298"/>
        <v>7920</v>
      </c>
      <c r="M234" s="184">
        <v>5134</v>
      </c>
      <c r="N234" s="216">
        <f t="shared" si="298"/>
        <v>11294.8</v>
      </c>
      <c r="O234" s="184">
        <f t="shared" si="268"/>
        <v>5334</v>
      </c>
      <c r="P234" s="185">
        <f t="shared" ref="P234:T234" si="299">O234*2.2</f>
        <v>11734.8</v>
      </c>
      <c r="Q234" s="184">
        <v>4934</v>
      </c>
      <c r="R234" s="185">
        <f t="shared" si="299"/>
        <v>10854.8</v>
      </c>
      <c r="S234" s="184">
        <v>5184</v>
      </c>
      <c r="T234" s="185">
        <f t="shared" si="299"/>
        <v>11404.8</v>
      </c>
    </row>
    <row r="235" s="130" customFormat="1" ht="16.35" spans="1:20">
      <c r="A235" s="173"/>
      <c r="B235" s="163">
        <v>3500</v>
      </c>
      <c r="C235" s="164">
        <f t="shared" ref="C235:G235" si="300">B235/25.4</f>
        <v>137.795275590551</v>
      </c>
      <c r="D235" s="165">
        <v>2355</v>
      </c>
      <c r="E235" s="164">
        <f t="shared" si="300"/>
        <v>92.7165354330709</v>
      </c>
      <c r="F235" s="166">
        <v>1210</v>
      </c>
      <c r="G235" s="164">
        <f t="shared" si="300"/>
        <v>47.6377952755906</v>
      </c>
      <c r="H235" s="347" t="s">
        <v>38</v>
      </c>
      <c r="I235" s="186">
        <v>3800</v>
      </c>
      <c r="J235" s="187">
        <f t="shared" ref="J235:N235" si="301">I235*2.2</f>
        <v>8360</v>
      </c>
      <c r="K235" s="187">
        <f t="shared" si="267"/>
        <v>3600</v>
      </c>
      <c r="L235" s="187">
        <f t="shared" si="301"/>
        <v>7920</v>
      </c>
      <c r="M235" s="187">
        <v>5157</v>
      </c>
      <c r="N235" s="217">
        <f t="shared" si="301"/>
        <v>11345.4</v>
      </c>
      <c r="O235" s="184">
        <f t="shared" si="268"/>
        <v>5357</v>
      </c>
      <c r="P235" s="188">
        <f t="shared" ref="P235:T235" si="302">O235*2.2</f>
        <v>11785.4</v>
      </c>
      <c r="Q235" s="187">
        <v>4957</v>
      </c>
      <c r="R235" s="188">
        <f t="shared" si="302"/>
        <v>10905.4</v>
      </c>
      <c r="S235" s="187">
        <v>5207</v>
      </c>
      <c r="T235" s="188">
        <f t="shared" si="302"/>
        <v>11455.4</v>
      </c>
    </row>
    <row r="236" s="130" customFormat="1" ht="24.95" customHeight="1" spans="1:20">
      <c r="A236" s="40" t="s">
        <v>23</v>
      </c>
      <c r="B236" s="153">
        <v>3600</v>
      </c>
      <c r="C236" s="154">
        <f t="shared" ref="C236:G236" si="303">B236/25.4</f>
        <v>141.732283464567</v>
      </c>
      <c r="D236" s="201">
        <v>1850</v>
      </c>
      <c r="E236" s="154">
        <f t="shared" si="303"/>
        <v>72.8346456692913</v>
      </c>
      <c r="F236" s="156">
        <v>730</v>
      </c>
      <c r="G236" s="154">
        <f t="shared" si="303"/>
        <v>28.740157480315</v>
      </c>
      <c r="H236" s="345" t="s">
        <v>39</v>
      </c>
      <c r="I236" s="156">
        <v>3800</v>
      </c>
      <c r="J236" s="181">
        <f t="shared" ref="J236:N236" si="304">I236*2.2</f>
        <v>8360</v>
      </c>
      <c r="K236" s="181">
        <f t="shared" si="267"/>
        <v>3600</v>
      </c>
      <c r="L236" s="181">
        <f t="shared" si="304"/>
        <v>7920</v>
      </c>
      <c r="M236" s="181">
        <v>5283</v>
      </c>
      <c r="N236" s="215">
        <f t="shared" si="304"/>
        <v>11622.6</v>
      </c>
      <c r="O236" s="184">
        <f t="shared" si="268"/>
        <v>5483</v>
      </c>
      <c r="P236" s="182">
        <f t="shared" ref="P236:T236" si="305">O236*2.2</f>
        <v>12062.6</v>
      </c>
      <c r="Q236" s="181">
        <v>5083</v>
      </c>
      <c r="R236" s="182">
        <f t="shared" si="305"/>
        <v>11182.6</v>
      </c>
      <c r="S236" s="181">
        <v>5333</v>
      </c>
      <c r="T236" s="182">
        <f t="shared" si="305"/>
        <v>11732.6</v>
      </c>
    </row>
    <row r="237" s="130" customFormat="1" ht="24.95" customHeight="1" spans="1:20">
      <c r="A237" s="39"/>
      <c r="B237" s="158">
        <v>4000</v>
      </c>
      <c r="C237" s="159">
        <f t="shared" ref="C237:G237" si="306">B237/25.4</f>
        <v>157.48031496063</v>
      </c>
      <c r="D237" s="175">
        <v>1985</v>
      </c>
      <c r="E237" s="159">
        <f t="shared" si="306"/>
        <v>78.1496062992126</v>
      </c>
      <c r="F237" s="160">
        <v>865</v>
      </c>
      <c r="G237" s="159">
        <f t="shared" si="306"/>
        <v>34.0551181102362</v>
      </c>
      <c r="H237" s="346" t="s">
        <v>39</v>
      </c>
      <c r="I237" s="160">
        <v>3700</v>
      </c>
      <c r="J237" s="184">
        <f t="shared" ref="J237:N237" si="307">I237*2.2</f>
        <v>8140</v>
      </c>
      <c r="K237" s="184">
        <f t="shared" si="267"/>
        <v>3500</v>
      </c>
      <c r="L237" s="184">
        <f t="shared" si="307"/>
        <v>7700</v>
      </c>
      <c r="M237" s="184">
        <v>5324</v>
      </c>
      <c r="N237" s="216">
        <f t="shared" si="307"/>
        <v>11712.8</v>
      </c>
      <c r="O237" s="184">
        <f t="shared" si="268"/>
        <v>5524</v>
      </c>
      <c r="P237" s="185">
        <f t="shared" ref="P237:T237" si="308">O237*2.2</f>
        <v>12152.8</v>
      </c>
      <c r="Q237" s="184">
        <v>5124</v>
      </c>
      <c r="R237" s="185">
        <f t="shared" si="308"/>
        <v>11272.8</v>
      </c>
      <c r="S237" s="184">
        <v>5374</v>
      </c>
      <c r="T237" s="185">
        <f t="shared" si="308"/>
        <v>11822.8</v>
      </c>
    </row>
    <row r="238" s="130" customFormat="1" ht="20.1" customHeight="1" spans="1:20">
      <c r="A238" s="39"/>
      <c r="B238" s="158">
        <v>4300</v>
      </c>
      <c r="C238" s="159">
        <f t="shared" ref="C238:G238" si="309">B238/25.4</f>
        <v>169.291338582677</v>
      </c>
      <c r="D238" s="175">
        <v>2085</v>
      </c>
      <c r="E238" s="159">
        <f t="shared" si="309"/>
        <v>82.0866141732284</v>
      </c>
      <c r="F238" s="160">
        <v>965</v>
      </c>
      <c r="G238" s="159">
        <f t="shared" si="309"/>
        <v>37.992125984252</v>
      </c>
      <c r="H238" s="346" t="s">
        <v>39</v>
      </c>
      <c r="I238" s="160">
        <v>3500</v>
      </c>
      <c r="J238" s="184">
        <f t="shared" ref="J238:N238" si="310">I238*2.2</f>
        <v>7700</v>
      </c>
      <c r="K238" s="184">
        <f t="shared" si="267"/>
        <v>3300</v>
      </c>
      <c r="L238" s="184">
        <f t="shared" si="310"/>
        <v>7260</v>
      </c>
      <c r="M238" s="184">
        <v>5354</v>
      </c>
      <c r="N238" s="216">
        <f t="shared" si="310"/>
        <v>11778.8</v>
      </c>
      <c r="O238" s="184">
        <f t="shared" si="268"/>
        <v>5554</v>
      </c>
      <c r="P238" s="185">
        <f t="shared" ref="P238:T238" si="311">O238*2.2</f>
        <v>12218.8</v>
      </c>
      <c r="Q238" s="184">
        <v>5154</v>
      </c>
      <c r="R238" s="185">
        <f t="shared" si="311"/>
        <v>11338.8</v>
      </c>
      <c r="S238" s="184">
        <v>5404</v>
      </c>
      <c r="T238" s="185">
        <f t="shared" si="311"/>
        <v>11888.8</v>
      </c>
    </row>
    <row r="239" s="130" customFormat="1" ht="20.1" customHeight="1" spans="1:20">
      <c r="A239" s="39"/>
      <c r="B239" s="158">
        <v>4500</v>
      </c>
      <c r="C239" s="159">
        <f t="shared" ref="C239:G239" si="312">B239/25.4</f>
        <v>177.165354330709</v>
      </c>
      <c r="D239" s="175">
        <v>2150</v>
      </c>
      <c r="E239" s="159">
        <f t="shared" si="312"/>
        <v>84.6456692913386</v>
      </c>
      <c r="F239" s="160">
        <v>1030</v>
      </c>
      <c r="G239" s="159">
        <f t="shared" si="312"/>
        <v>40.5511811023622</v>
      </c>
      <c r="H239" s="346" t="s">
        <v>39</v>
      </c>
      <c r="I239" s="160">
        <v>3500</v>
      </c>
      <c r="J239" s="184">
        <f t="shared" ref="J239:N239" si="313">I239*2.2</f>
        <v>7700</v>
      </c>
      <c r="K239" s="184">
        <f t="shared" si="267"/>
        <v>3300</v>
      </c>
      <c r="L239" s="184">
        <f t="shared" si="313"/>
        <v>7260</v>
      </c>
      <c r="M239" s="184">
        <v>5373</v>
      </c>
      <c r="N239" s="216">
        <f t="shared" si="313"/>
        <v>11820.6</v>
      </c>
      <c r="O239" s="184">
        <f t="shared" si="268"/>
        <v>5573</v>
      </c>
      <c r="P239" s="185">
        <f t="shared" ref="P239:T239" si="314">O239*2.2</f>
        <v>12260.6</v>
      </c>
      <c r="Q239" s="184">
        <v>5173</v>
      </c>
      <c r="R239" s="185">
        <f t="shared" si="314"/>
        <v>11380.6</v>
      </c>
      <c r="S239" s="184">
        <v>5423</v>
      </c>
      <c r="T239" s="185">
        <f t="shared" si="314"/>
        <v>11930.6</v>
      </c>
    </row>
    <row r="240" s="130" customFormat="1" ht="20.1" customHeight="1" spans="1:20">
      <c r="A240" s="39"/>
      <c r="B240" s="158">
        <v>4500</v>
      </c>
      <c r="C240" s="159">
        <f t="shared" ref="C240:G240" si="315">B240/25.4</f>
        <v>177.165354330709</v>
      </c>
      <c r="D240" s="175">
        <v>2151</v>
      </c>
      <c r="E240" s="159">
        <f t="shared" si="315"/>
        <v>84.6850393700787</v>
      </c>
      <c r="F240" s="160">
        <v>970</v>
      </c>
      <c r="G240" s="159">
        <f t="shared" si="315"/>
        <v>38.1889763779528</v>
      </c>
      <c r="H240" s="346" t="s">
        <v>39</v>
      </c>
      <c r="I240" s="160">
        <v>3500</v>
      </c>
      <c r="J240" s="184">
        <f t="shared" ref="J240:N240" si="316">I240*2.2</f>
        <v>7700</v>
      </c>
      <c r="K240" s="184">
        <f t="shared" si="267"/>
        <v>3300</v>
      </c>
      <c r="L240" s="184">
        <f t="shared" si="316"/>
        <v>7260</v>
      </c>
      <c r="M240" s="184">
        <v>5352</v>
      </c>
      <c r="N240" s="216">
        <f t="shared" si="316"/>
        <v>11774.4</v>
      </c>
      <c r="O240" s="184">
        <f t="shared" si="268"/>
        <v>5552</v>
      </c>
      <c r="P240" s="185">
        <f t="shared" ref="P240:T240" si="317">O240*2.2</f>
        <v>12214.4</v>
      </c>
      <c r="Q240" s="184">
        <v>5152</v>
      </c>
      <c r="R240" s="185">
        <f t="shared" si="317"/>
        <v>11334.4</v>
      </c>
      <c r="S240" s="184">
        <v>5402</v>
      </c>
      <c r="T240" s="185">
        <f t="shared" si="317"/>
        <v>11884.4</v>
      </c>
    </row>
    <row r="241" s="130" customFormat="1" ht="20.1" customHeight="1" spans="1:20">
      <c r="A241" s="39"/>
      <c r="B241" s="158">
        <v>4700</v>
      </c>
      <c r="C241" s="159">
        <f t="shared" ref="C241:G241" si="318">B241/25.4</f>
        <v>185.03937007874</v>
      </c>
      <c r="D241" s="175">
        <v>2152</v>
      </c>
      <c r="E241" s="159">
        <f t="shared" si="318"/>
        <v>84.7244094488189</v>
      </c>
      <c r="F241" s="160">
        <v>1100</v>
      </c>
      <c r="G241" s="159">
        <f t="shared" si="318"/>
        <v>43.3070866141732</v>
      </c>
      <c r="H241" s="346" t="s">
        <v>39</v>
      </c>
      <c r="I241" s="160">
        <v>3300</v>
      </c>
      <c r="J241" s="184">
        <f t="shared" ref="J241:N241" si="319">I241*2.2</f>
        <v>7260</v>
      </c>
      <c r="K241" s="184">
        <f t="shared" si="267"/>
        <v>3100</v>
      </c>
      <c r="L241" s="184">
        <f t="shared" si="319"/>
        <v>6820</v>
      </c>
      <c r="M241" s="184">
        <v>5390</v>
      </c>
      <c r="N241" s="216">
        <f t="shared" si="319"/>
        <v>11858</v>
      </c>
      <c r="O241" s="184">
        <f t="shared" si="268"/>
        <v>5590</v>
      </c>
      <c r="P241" s="185">
        <f t="shared" ref="P241:T241" si="320">O241*2.2</f>
        <v>12298</v>
      </c>
      <c r="Q241" s="184">
        <v>5190</v>
      </c>
      <c r="R241" s="185">
        <f t="shared" si="320"/>
        <v>11418</v>
      </c>
      <c r="S241" s="184">
        <v>5440</v>
      </c>
      <c r="T241" s="185">
        <f t="shared" si="320"/>
        <v>11968</v>
      </c>
    </row>
    <row r="242" s="130" customFormat="1" ht="20.1" customHeight="1" spans="1:20">
      <c r="A242" s="39"/>
      <c r="B242" s="158">
        <v>5000</v>
      </c>
      <c r="C242" s="159">
        <f t="shared" ref="C242:G242" si="321">B242/25.4</f>
        <v>196.850393700787</v>
      </c>
      <c r="D242" s="175">
        <v>2153</v>
      </c>
      <c r="E242" s="159">
        <f t="shared" si="321"/>
        <v>84.7637795275591</v>
      </c>
      <c r="F242" s="160">
        <v>1200</v>
      </c>
      <c r="G242" s="159">
        <f t="shared" si="321"/>
        <v>47.244094488189</v>
      </c>
      <c r="H242" s="346" t="s">
        <v>39</v>
      </c>
      <c r="I242" s="160">
        <v>3300</v>
      </c>
      <c r="J242" s="184">
        <f t="shared" ref="J242:N242" si="322">I242*2.2</f>
        <v>7260</v>
      </c>
      <c r="K242" s="184">
        <f t="shared" si="267"/>
        <v>3100</v>
      </c>
      <c r="L242" s="184">
        <f t="shared" si="322"/>
        <v>6820</v>
      </c>
      <c r="M242" s="184">
        <v>5424</v>
      </c>
      <c r="N242" s="216">
        <f t="shared" si="322"/>
        <v>11932.8</v>
      </c>
      <c r="O242" s="184">
        <f t="shared" si="268"/>
        <v>5624</v>
      </c>
      <c r="P242" s="185">
        <f t="shared" ref="P242:T242" si="323">O242*2.2</f>
        <v>12372.8</v>
      </c>
      <c r="Q242" s="184">
        <v>5224</v>
      </c>
      <c r="R242" s="185">
        <f t="shared" si="323"/>
        <v>11492.8</v>
      </c>
      <c r="S242" s="184">
        <v>5474</v>
      </c>
      <c r="T242" s="185">
        <f t="shared" si="323"/>
        <v>12042.8</v>
      </c>
    </row>
    <row r="243" s="130" customFormat="1" ht="20.1" customHeight="1" spans="1:20">
      <c r="A243" s="39"/>
      <c r="B243" s="158">
        <v>5500</v>
      </c>
      <c r="C243" s="159">
        <f t="shared" ref="C243:G243" si="324">B243/25.4</f>
        <v>216.535433070866</v>
      </c>
      <c r="D243" s="175">
        <v>2154</v>
      </c>
      <c r="E243" s="159">
        <f t="shared" si="324"/>
        <v>84.8031496062992</v>
      </c>
      <c r="F243" s="160">
        <v>1450</v>
      </c>
      <c r="G243" s="159">
        <f t="shared" si="324"/>
        <v>57.0866141732283</v>
      </c>
      <c r="H243" s="346" t="s">
        <v>39</v>
      </c>
      <c r="I243" s="160">
        <v>3100</v>
      </c>
      <c r="J243" s="184">
        <f t="shared" ref="J243:N243" si="325">I243*2.2</f>
        <v>6820</v>
      </c>
      <c r="K243" s="184">
        <f t="shared" si="267"/>
        <v>2900</v>
      </c>
      <c r="L243" s="184">
        <f t="shared" si="325"/>
        <v>6380</v>
      </c>
      <c r="M243" s="184">
        <v>5536</v>
      </c>
      <c r="N243" s="216">
        <f t="shared" si="325"/>
        <v>12179.2</v>
      </c>
      <c r="O243" s="184">
        <f t="shared" si="268"/>
        <v>5736</v>
      </c>
      <c r="P243" s="185">
        <f t="shared" ref="P243:T243" si="326">O243*2.2</f>
        <v>12619.2</v>
      </c>
      <c r="Q243" s="184">
        <v>5336</v>
      </c>
      <c r="R243" s="185">
        <f t="shared" si="326"/>
        <v>11739.2</v>
      </c>
      <c r="S243" s="184">
        <v>5586</v>
      </c>
      <c r="T243" s="185">
        <f t="shared" si="326"/>
        <v>12289.2</v>
      </c>
    </row>
    <row r="244" s="130" customFormat="1" ht="20.1" customHeight="1" spans="1:20">
      <c r="A244" s="39"/>
      <c r="B244" s="196">
        <v>6000</v>
      </c>
      <c r="C244" s="159">
        <f t="shared" ref="C244:G244" si="327">B244/25.4</f>
        <v>236.220472440945</v>
      </c>
      <c r="D244" s="175">
        <v>2155</v>
      </c>
      <c r="E244" s="159">
        <f t="shared" si="327"/>
        <v>84.8425196850394</v>
      </c>
      <c r="F244" s="160">
        <v>1700</v>
      </c>
      <c r="G244" s="159">
        <f t="shared" si="327"/>
        <v>66.9291338582677</v>
      </c>
      <c r="H244" s="346" t="s">
        <v>39</v>
      </c>
      <c r="I244" s="160">
        <v>2900</v>
      </c>
      <c r="J244" s="184">
        <f t="shared" ref="J244:N244" si="328">I244*2.2</f>
        <v>6380</v>
      </c>
      <c r="K244" s="184">
        <f t="shared" si="267"/>
        <v>2700</v>
      </c>
      <c r="L244" s="184">
        <f t="shared" si="328"/>
        <v>5940</v>
      </c>
      <c r="M244" s="184">
        <v>5610</v>
      </c>
      <c r="N244" s="216">
        <f t="shared" si="328"/>
        <v>12342</v>
      </c>
      <c r="O244" s="184">
        <f t="shared" si="268"/>
        <v>5810</v>
      </c>
      <c r="P244" s="185">
        <f t="shared" ref="P244:T244" si="329">O244*2.2</f>
        <v>12782</v>
      </c>
      <c r="Q244" s="184">
        <v>5410</v>
      </c>
      <c r="R244" s="185">
        <f t="shared" si="329"/>
        <v>11902</v>
      </c>
      <c r="S244" s="184">
        <v>5660</v>
      </c>
      <c r="T244" s="185">
        <f t="shared" si="329"/>
        <v>12452</v>
      </c>
    </row>
    <row r="245" s="130" customFormat="1" ht="20.1" customHeight="1" spans="1:20">
      <c r="A245" s="39"/>
      <c r="B245" s="196">
        <v>6500</v>
      </c>
      <c r="C245" s="159">
        <f t="shared" ref="C245:G245" si="330">B245/25.4</f>
        <v>255.905511811024</v>
      </c>
      <c r="D245" s="175">
        <v>2156</v>
      </c>
      <c r="E245" s="159">
        <f t="shared" si="330"/>
        <v>84.8818897637795</v>
      </c>
      <c r="F245" s="160">
        <v>1950</v>
      </c>
      <c r="G245" s="159">
        <f t="shared" si="330"/>
        <v>76.7716535433071</v>
      </c>
      <c r="H245" s="346" t="s">
        <v>39</v>
      </c>
      <c r="I245" s="160">
        <v>2500</v>
      </c>
      <c r="J245" s="184">
        <f t="shared" ref="J245:N245" si="331">I245*2.2</f>
        <v>5500</v>
      </c>
      <c r="K245" s="184">
        <f t="shared" si="267"/>
        <v>2300</v>
      </c>
      <c r="L245" s="184">
        <f t="shared" si="331"/>
        <v>5060</v>
      </c>
      <c r="M245" s="184">
        <v>5723</v>
      </c>
      <c r="N245" s="216">
        <f t="shared" si="331"/>
        <v>12590.6</v>
      </c>
      <c r="O245" s="184">
        <f t="shared" si="268"/>
        <v>5923</v>
      </c>
      <c r="P245" s="185">
        <f t="shared" ref="P245:T245" si="332">O245*2.2</f>
        <v>13030.6</v>
      </c>
      <c r="Q245" s="184">
        <v>5523</v>
      </c>
      <c r="R245" s="185">
        <f t="shared" si="332"/>
        <v>12150.6</v>
      </c>
      <c r="S245" s="184">
        <v>5773</v>
      </c>
      <c r="T245" s="185">
        <f t="shared" si="332"/>
        <v>12700.6</v>
      </c>
    </row>
    <row r="246" s="130" customFormat="1" ht="20.1" customHeight="1" spans="1:20">
      <c r="A246" s="39"/>
      <c r="B246" s="196">
        <v>7000</v>
      </c>
      <c r="C246" s="159">
        <f t="shared" ref="C246:G246" si="333">B246/25.4</f>
        <v>275.590551181102</v>
      </c>
      <c r="D246" s="175">
        <v>2157</v>
      </c>
      <c r="E246" s="159">
        <f t="shared" si="333"/>
        <v>84.9212598425197</v>
      </c>
      <c r="F246" s="160">
        <v>2200</v>
      </c>
      <c r="G246" s="159">
        <f t="shared" si="333"/>
        <v>86.6141732283465</v>
      </c>
      <c r="H246" s="346" t="s">
        <v>39</v>
      </c>
      <c r="I246" s="160">
        <v>2100</v>
      </c>
      <c r="J246" s="184">
        <f t="shared" ref="J246:N246" si="334">I246*2.2</f>
        <v>4620</v>
      </c>
      <c r="K246" s="184">
        <f t="shared" si="267"/>
        <v>1900</v>
      </c>
      <c r="L246" s="184">
        <f t="shared" si="334"/>
        <v>4180</v>
      </c>
      <c r="M246" s="184">
        <v>5796</v>
      </c>
      <c r="N246" s="216">
        <f t="shared" si="334"/>
        <v>12751.2</v>
      </c>
      <c r="O246" s="184">
        <f t="shared" si="268"/>
        <v>5996</v>
      </c>
      <c r="P246" s="185">
        <f t="shared" ref="P246:T246" si="335">O246*2.2</f>
        <v>13191.2</v>
      </c>
      <c r="Q246" s="184">
        <v>5596</v>
      </c>
      <c r="R246" s="185">
        <f t="shared" si="335"/>
        <v>12311.2</v>
      </c>
      <c r="S246" s="184">
        <v>5846</v>
      </c>
      <c r="T246" s="185">
        <f t="shared" si="335"/>
        <v>12861.2</v>
      </c>
    </row>
    <row r="247" s="130" customFormat="1" ht="20.1" customHeight="1" spans="1:20">
      <c r="A247" s="42"/>
      <c r="B247" s="163">
        <v>7500</v>
      </c>
      <c r="C247" s="164">
        <f t="shared" ref="C247:G247" si="336">B247/25.4</f>
        <v>295.275590551181</v>
      </c>
      <c r="D247" s="176">
        <v>2820</v>
      </c>
      <c r="E247" s="164">
        <f t="shared" si="336"/>
        <v>111.023622047244</v>
      </c>
      <c r="F247" s="166">
        <v>2450</v>
      </c>
      <c r="G247" s="164">
        <f t="shared" si="336"/>
        <v>96.4566929133858</v>
      </c>
      <c r="H247" s="347" t="s">
        <v>39</v>
      </c>
      <c r="I247" s="166">
        <v>1600</v>
      </c>
      <c r="J247" s="187">
        <f t="shared" ref="J247:N247" si="337">I247*2.2</f>
        <v>3520</v>
      </c>
      <c r="K247" s="187">
        <f t="shared" si="267"/>
        <v>1400</v>
      </c>
      <c r="L247" s="187">
        <f t="shared" si="337"/>
        <v>3080</v>
      </c>
      <c r="M247" s="187">
        <v>5868</v>
      </c>
      <c r="N247" s="217">
        <f t="shared" si="337"/>
        <v>12909.6</v>
      </c>
      <c r="O247" s="205">
        <f t="shared" si="268"/>
        <v>6068</v>
      </c>
      <c r="P247" s="206">
        <f t="shared" ref="P247:T247" si="338">O247*2.2</f>
        <v>13349.6</v>
      </c>
      <c r="Q247" s="205">
        <v>5668</v>
      </c>
      <c r="R247" s="206">
        <f t="shared" si="338"/>
        <v>12469.6</v>
      </c>
      <c r="S247" s="205">
        <v>5918</v>
      </c>
      <c r="T247" s="206">
        <f t="shared" si="338"/>
        <v>13019.6</v>
      </c>
    </row>
    <row r="248" s="45" customFormat="1" spans="1:235">
      <c r="A248" s="128"/>
      <c r="B248" s="132"/>
      <c r="C248" s="132"/>
      <c r="D248" s="132"/>
      <c r="E248" s="128"/>
      <c r="F248" s="132"/>
      <c r="G248" s="128"/>
      <c r="H248" s="132"/>
      <c r="I248" s="132"/>
      <c r="J248" s="132"/>
      <c r="K248" s="132"/>
      <c r="L248" s="132"/>
      <c r="M248" s="132"/>
      <c r="N248" s="128"/>
      <c r="O248" s="218"/>
      <c r="P248" s="218"/>
      <c r="Q248" s="218"/>
      <c r="R248" s="218"/>
      <c r="S248" s="218"/>
      <c r="T248" s="218"/>
      <c r="U248" s="218"/>
      <c r="V248" s="218"/>
      <c r="W248" s="218"/>
      <c r="X248" s="218"/>
      <c r="Y248" s="218"/>
      <c r="Z248" s="218"/>
      <c r="AA248" s="218"/>
      <c r="AB248" s="218"/>
      <c r="AC248" s="21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28"/>
      <c r="DL248" s="128"/>
      <c r="DM248" s="128"/>
      <c r="DN248" s="128"/>
      <c r="DO248" s="128"/>
      <c r="DP248" s="128"/>
      <c r="DQ248" s="128"/>
      <c r="DR248" s="128"/>
      <c r="DS248" s="128"/>
      <c r="DT248" s="128"/>
      <c r="DU248" s="128"/>
      <c r="DV248" s="128"/>
      <c r="DW248" s="128"/>
      <c r="DX248" s="128"/>
      <c r="DY248" s="128"/>
      <c r="DZ248" s="128"/>
      <c r="EA248" s="128"/>
      <c r="EB248" s="128"/>
      <c r="EC248" s="128"/>
      <c r="ED248" s="128"/>
      <c r="EE248" s="128"/>
      <c r="EF248" s="128"/>
      <c r="EG248" s="128"/>
      <c r="EH248" s="128"/>
      <c r="EI248" s="128"/>
      <c r="EJ248" s="128"/>
      <c r="EK248" s="128"/>
      <c r="EL248" s="128"/>
      <c r="EM248" s="128"/>
      <c r="EN248" s="128"/>
      <c r="EO248" s="128"/>
      <c r="EP248" s="128"/>
      <c r="EQ248" s="128"/>
      <c r="ER248" s="128"/>
      <c r="ES248" s="128"/>
      <c r="ET248" s="128"/>
      <c r="EU248" s="128"/>
      <c r="EV248" s="128"/>
      <c r="EW248" s="128"/>
      <c r="EX248" s="128"/>
      <c r="EY248" s="128"/>
      <c r="EZ248" s="128"/>
      <c r="FA248" s="128"/>
      <c r="FB248" s="128"/>
      <c r="FC248" s="128"/>
      <c r="FD248" s="128"/>
      <c r="FE248" s="128"/>
      <c r="FF248" s="128"/>
      <c r="FG248" s="128"/>
      <c r="FH248" s="128"/>
      <c r="FI248" s="128"/>
      <c r="FJ248" s="128"/>
      <c r="FK248" s="128"/>
      <c r="FL248" s="128"/>
      <c r="FM248" s="128"/>
      <c r="FN248" s="128"/>
      <c r="FO248" s="128"/>
      <c r="FP248" s="128"/>
      <c r="FQ248" s="128"/>
      <c r="FR248" s="128"/>
      <c r="FS248" s="128"/>
      <c r="FT248" s="128"/>
      <c r="FU248" s="128"/>
      <c r="FV248" s="128"/>
      <c r="FW248" s="128"/>
      <c r="FX248" s="128"/>
      <c r="FY248" s="128"/>
      <c r="FZ248" s="128"/>
      <c r="GA248" s="128"/>
      <c r="GB248" s="128"/>
      <c r="GC248" s="128"/>
      <c r="GD248" s="128"/>
      <c r="GE248" s="128"/>
      <c r="GF248" s="128"/>
      <c r="GG248" s="128"/>
      <c r="GH248" s="128"/>
      <c r="GI248" s="128"/>
      <c r="GJ248" s="128"/>
      <c r="GK248" s="128"/>
      <c r="GL248" s="128"/>
      <c r="GM248" s="128"/>
      <c r="GN248" s="128"/>
      <c r="GO248" s="128"/>
      <c r="GP248" s="128"/>
      <c r="GQ248" s="128"/>
      <c r="GR248" s="128"/>
      <c r="GS248" s="128"/>
      <c r="GT248" s="128"/>
      <c r="GU248" s="128"/>
      <c r="GV248" s="128"/>
      <c r="GW248" s="128"/>
      <c r="GX248" s="128"/>
      <c r="GY248" s="128"/>
      <c r="GZ248" s="128"/>
      <c r="HA248" s="128"/>
      <c r="HB248" s="128"/>
      <c r="HC248" s="128"/>
      <c r="HD248" s="128"/>
      <c r="HE248" s="128"/>
      <c r="HF248" s="128"/>
      <c r="HG248" s="128"/>
      <c r="HH248" s="128"/>
      <c r="HI248" s="128"/>
      <c r="HJ248" s="128"/>
      <c r="HK248" s="128"/>
      <c r="HL248" s="128"/>
      <c r="HM248" s="128"/>
      <c r="HN248" s="128"/>
      <c r="HO248" s="128"/>
      <c r="HP248" s="128"/>
      <c r="HQ248" s="128"/>
      <c r="HR248" s="128"/>
      <c r="HS248" s="128"/>
      <c r="HT248" s="128"/>
      <c r="HU248" s="128"/>
      <c r="HV248" s="128"/>
      <c r="HW248" s="128"/>
      <c r="HX248" s="128"/>
      <c r="HY248" s="128"/>
      <c r="HZ248" s="128"/>
      <c r="IA248" s="128"/>
    </row>
    <row r="249" s="45" customFormat="1" ht="33.6" spans="1:235">
      <c r="A249" s="133"/>
      <c r="B249" s="134"/>
      <c r="C249" s="134"/>
      <c r="D249" s="134"/>
      <c r="E249" s="135" t="s">
        <v>101</v>
      </c>
      <c r="F249" s="135"/>
      <c r="G249" s="135"/>
      <c r="H249" s="135"/>
      <c r="I249" s="135"/>
      <c r="J249" s="135"/>
      <c r="K249" s="135" t="s">
        <v>138</v>
      </c>
      <c r="L249" s="135"/>
      <c r="M249" s="135"/>
      <c r="N249" s="135"/>
      <c r="O249" s="219"/>
      <c r="P249" s="220"/>
      <c r="Q249" s="227"/>
      <c r="R249" s="227"/>
      <c r="S249" s="227"/>
      <c r="T249" s="228"/>
      <c r="U249" s="228"/>
      <c r="V249" s="228"/>
      <c r="W249" s="228"/>
      <c r="X249" s="228"/>
      <c r="Y249" s="228"/>
      <c r="Z249" s="228"/>
      <c r="AA249" s="228"/>
      <c r="AB249" s="228"/>
      <c r="AC249" s="228"/>
      <c r="AD249" s="235"/>
      <c r="AE249" s="235"/>
      <c r="AF249" s="235"/>
      <c r="AG249" s="128"/>
      <c r="AH249" s="128"/>
      <c r="AI249" s="128"/>
      <c r="AJ249" s="128"/>
      <c r="AK249" s="128"/>
      <c r="AL249" s="128"/>
      <c r="AM249" s="128"/>
      <c r="AN249" s="128"/>
      <c r="AO249" s="128"/>
      <c r="AP249" s="128"/>
      <c r="AQ249" s="128"/>
      <c r="AR249" s="128"/>
      <c r="AS249" s="128"/>
      <c r="AT249" s="128"/>
      <c r="AU249" s="128"/>
      <c r="AV249" s="128"/>
      <c r="AW249" s="128"/>
      <c r="AX249" s="128"/>
      <c r="AY249" s="128"/>
      <c r="AZ249" s="128"/>
      <c r="BA249" s="128"/>
      <c r="BB249" s="128"/>
      <c r="BC249" s="128"/>
      <c r="BD249" s="128"/>
      <c r="BE249" s="128"/>
      <c r="BF249" s="128"/>
      <c r="BG249" s="128"/>
      <c r="BH249" s="128"/>
      <c r="BI249" s="128"/>
      <c r="BJ249" s="128"/>
      <c r="BK249" s="128"/>
      <c r="BL249" s="128"/>
      <c r="BM249" s="128"/>
      <c r="BN249" s="128"/>
      <c r="BO249" s="128"/>
      <c r="BP249" s="128"/>
      <c r="BQ249" s="128"/>
      <c r="BR249" s="128"/>
      <c r="BS249" s="128"/>
      <c r="BT249" s="128"/>
      <c r="BU249" s="128"/>
      <c r="BV249" s="128"/>
      <c r="BW249" s="128"/>
      <c r="BX249" s="128"/>
      <c r="BY249" s="128"/>
      <c r="BZ249" s="128"/>
      <c r="CA249" s="128"/>
      <c r="CB249" s="128"/>
      <c r="CC249" s="128"/>
      <c r="CD249" s="128"/>
      <c r="CE249" s="128"/>
      <c r="CF249" s="128"/>
      <c r="CG249" s="128"/>
      <c r="CH249" s="128"/>
      <c r="CI249" s="128"/>
      <c r="CJ249" s="128"/>
      <c r="CK249" s="128"/>
      <c r="CL249" s="128"/>
      <c r="CM249" s="128"/>
      <c r="CN249" s="128"/>
      <c r="CO249" s="128"/>
      <c r="CP249" s="128"/>
      <c r="CQ249" s="128"/>
      <c r="CR249" s="128"/>
      <c r="CS249" s="128"/>
      <c r="CT249" s="128"/>
      <c r="CU249" s="128"/>
      <c r="CV249" s="128"/>
      <c r="CW249" s="128"/>
      <c r="CX249" s="128"/>
      <c r="CY249" s="128"/>
      <c r="CZ249" s="128"/>
      <c r="DA249" s="128"/>
      <c r="DB249" s="128"/>
      <c r="DC249" s="128"/>
      <c r="DD249" s="128"/>
      <c r="DE249" s="128"/>
      <c r="DF249" s="128"/>
      <c r="DG249" s="128"/>
      <c r="DH249" s="128"/>
      <c r="DI249" s="128"/>
      <c r="DJ249" s="128"/>
      <c r="DK249" s="128"/>
      <c r="DL249" s="128"/>
      <c r="DM249" s="128"/>
      <c r="DN249" s="128"/>
      <c r="DO249" s="128"/>
      <c r="DP249" s="128"/>
      <c r="DQ249" s="128"/>
      <c r="DR249" s="128"/>
      <c r="DS249" s="128"/>
      <c r="DT249" s="128"/>
      <c r="DU249" s="128"/>
      <c r="DV249" s="128"/>
      <c r="DW249" s="128"/>
      <c r="DX249" s="128"/>
      <c r="DY249" s="128"/>
      <c r="DZ249" s="128"/>
      <c r="EA249" s="128"/>
      <c r="EB249" s="128"/>
      <c r="EC249" s="128"/>
      <c r="ED249" s="128"/>
      <c r="EE249" s="128"/>
      <c r="EF249" s="128"/>
      <c r="EG249" s="128"/>
      <c r="EH249" s="128"/>
      <c r="EI249" s="128"/>
      <c r="EJ249" s="128"/>
      <c r="EK249" s="128"/>
      <c r="EL249" s="128"/>
      <c r="EM249" s="128"/>
      <c r="EN249" s="128"/>
      <c r="EO249" s="128"/>
      <c r="EP249" s="128"/>
      <c r="EQ249" s="128"/>
      <c r="ER249" s="128"/>
      <c r="ES249" s="128"/>
      <c r="ET249" s="128"/>
      <c r="EU249" s="128"/>
      <c r="EV249" s="128"/>
      <c r="EW249" s="128"/>
      <c r="EX249" s="128"/>
      <c r="EY249" s="128"/>
      <c r="EZ249" s="128"/>
      <c r="FA249" s="128"/>
      <c r="FB249" s="128"/>
      <c r="FC249" s="128"/>
      <c r="FD249" s="128"/>
      <c r="FE249" s="128"/>
      <c r="FF249" s="128"/>
      <c r="FG249" s="128"/>
      <c r="FH249" s="128"/>
      <c r="FI249" s="128"/>
      <c r="FJ249" s="128"/>
      <c r="FK249" s="128"/>
      <c r="FL249" s="128"/>
      <c r="FM249" s="128"/>
      <c r="FN249" s="128"/>
      <c r="FO249" s="128"/>
      <c r="FP249" s="128"/>
      <c r="FQ249" s="128"/>
      <c r="FR249" s="128"/>
      <c r="FS249" s="128"/>
      <c r="FT249" s="128"/>
      <c r="FU249" s="128"/>
      <c r="FV249" s="128"/>
      <c r="FW249" s="128"/>
      <c r="FX249" s="128"/>
      <c r="FY249" s="128"/>
      <c r="FZ249" s="128"/>
      <c r="GA249" s="128"/>
      <c r="GB249" s="128"/>
      <c r="GC249" s="128"/>
      <c r="GD249" s="128"/>
      <c r="GE249" s="128"/>
      <c r="GF249" s="128"/>
      <c r="GG249" s="128"/>
      <c r="GH249" s="128"/>
      <c r="GI249" s="128"/>
      <c r="GJ249" s="128"/>
      <c r="GK249" s="128"/>
      <c r="GL249" s="128"/>
      <c r="GM249" s="128"/>
      <c r="GN249" s="128"/>
      <c r="GO249" s="128"/>
      <c r="GP249" s="128"/>
      <c r="GQ249" s="128"/>
      <c r="GR249" s="128"/>
      <c r="GS249" s="128"/>
      <c r="GT249" s="128"/>
      <c r="GU249" s="128"/>
      <c r="GV249" s="128"/>
      <c r="GW249" s="128"/>
      <c r="GX249" s="128"/>
      <c r="GY249" s="128"/>
      <c r="GZ249" s="128"/>
      <c r="HA249" s="128"/>
      <c r="HB249" s="128"/>
      <c r="HC249" s="128"/>
      <c r="HD249" s="128"/>
      <c r="HE249" s="128"/>
      <c r="HF249" s="128"/>
      <c r="HG249" s="128"/>
      <c r="HH249" s="128"/>
      <c r="HI249" s="128"/>
      <c r="HJ249" s="128"/>
      <c r="HK249" s="128"/>
      <c r="HL249" s="128"/>
      <c r="HM249" s="128"/>
      <c r="HN249" s="128"/>
      <c r="HO249" s="128"/>
      <c r="HP249" s="128"/>
      <c r="HQ249" s="128"/>
      <c r="HR249" s="128"/>
      <c r="HS249" s="128"/>
      <c r="HT249" s="128"/>
      <c r="HU249" s="128"/>
      <c r="HV249" s="128"/>
      <c r="HW249" s="128"/>
      <c r="HX249" s="128"/>
      <c r="HY249" s="128"/>
      <c r="HZ249" s="128"/>
      <c r="IA249" s="128"/>
    </row>
    <row r="250" s="45" customFormat="1" spans="1:235">
      <c r="A250" s="136"/>
      <c r="B250" s="137"/>
      <c r="C250" s="137"/>
      <c r="D250" s="137"/>
      <c r="E250" s="137"/>
      <c r="F250" s="137"/>
      <c r="G250" s="137"/>
      <c r="H250" s="137"/>
      <c r="I250" s="137"/>
      <c r="J250" s="137"/>
      <c r="K250" s="137"/>
      <c r="L250" s="137"/>
      <c r="M250" s="137"/>
      <c r="N250" s="137"/>
      <c r="O250" s="219"/>
      <c r="P250" s="220"/>
      <c r="Q250" s="229"/>
      <c r="R250" s="229"/>
      <c r="S250" s="229"/>
      <c r="T250" s="229"/>
      <c r="U250" s="229"/>
      <c r="V250" s="229"/>
      <c r="W250" s="229"/>
      <c r="X250" s="229"/>
      <c r="Y250" s="229"/>
      <c r="Z250" s="229"/>
      <c r="AA250" s="229"/>
      <c r="AB250" s="229"/>
      <c r="AC250" s="229"/>
      <c r="AD250" s="235"/>
      <c r="AE250" s="235"/>
      <c r="AF250" s="235"/>
      <c r="AG250" s="128"/>
      <c r="AH250" s="128"/>
      <c r="AI250" s="128"/>
      <c r="AJ250" s="128"/>
      <c r="AK250" s="128"/>
      <c r="AL250" s="128"/>
      <c r="AM250" s="128"/>
      <c r="AN250" s="128"/>
      <c r="AO250" s="128"/>
      <c r="AP250" s="128"/>
      <c r="AQ250" s="128"/>
      <c r="AR250" s="128"/>
      <c r="AS250" s="128"/>
      <c r="AT250" s="128"/>
      <c r="AU250" s="128"/>
      <c r="AV250" s="128"/>
      <c r="AW250" s="128"/>
      <c r="AX250" s="128"/>
      <c r="AY250" s="128"/>
      <c r="AZ250" s="128"/>
      <c r="BA250" s="128"/>
      <c r="BB250" s="128"/>
      <c r="BC250" s="128"/>
      <c r="BD250" s="128"/>
      <c r="BE250" s="128"/>
      <c r="BF250" s="128"/>
      <c r="BG250" s="128"/>
      <c r="BH250" s="128"/>
      <c r="BI250" s="128"/>
      <c r="BJ250" s="128"/>
      <c r="BK250" s="128"/>
      <c r="BL250" s="128"/>
      <c r="BM250" s="128"/>
      <c r="BN250" s="128"/>
      <c r="BO250" s="128"/>
      <c r="BP250" s="128"/>
      <c r="BQ250" s="128"/>
      <c r="BR250" s="128"/>
      <c r="BS250" s="128"/>
      <c r="BT250" s="128"/>
      <c r="BU250" s="128"/>
      <c r="BV250" s="128"/>
      <c r="BW250" s="128"/>
      <c r="BX250" s="128"/>
      <c r="BY250" s="128"/>
      <c r="BZ250" s="128"/>
      <c r="CA250" s="128"/>
      <c r="CB250" s="128"/>
      <c r="CC250" s="128"/>
      <c r="CD250" s="128"/>
      <c r="CE250" s="128"/>
      <c r="CF250" s="128"/>
      <c r="CG250" s="128"/>
      <c r="CH250" s="128"/>
      <c r="CI250" s="128"/>
      <c r="CJ250" s="128"/>
      <c r="CK250" s="128"/>
      <c r="CL250" s="128"/>
      <c r="CM250" s="128"/>
      <c r="CN250" s="128"/>
      <c r="CO250" s="128"/>
      <c r="CP250" s="128"/>
      <c r="CQ250" s="128"/>
      <c r="CR250" s="128"/>
      <c r="CS250" s="128"/>
      <c r="CT250" s="128"/>
      <c r="CU250" s="128"/>
      <c r="CV250" s="128"/>
      <c r="CW250" s="128"/>
      <c r="CX250" s="128"/>
      <c r="CY250" s="128"/>
      <c r="CZ250" s="128"/>
      <c r="DA250" s="128"/>
      <c r="DB250" s="128"/>
      <c r="DC250" s="128"/>
      <c r="DD250" s="128"/>
      <c r="DE250" s="128"/>
      <c r="DF250" s="128"/>
      <c r="DG250" s="128"/>
      <c r="DH250" s="128"/>
      <c r="DI250" s="128"/>
      <c r="DJ250" s="128"/>
      <c r="DK250" s="128"/>
      <c r="DL250" s="128"/>
      <c r="DM250" s="128"/>
      <c r="DN250" s="128"/>
      <c r="DO250" s="128"/>
      <c r="DP250" s="128"/>
      <c r="DQ250" s="128"/>
      <c r="DR250" s="128"/>
      <c r="DS250" s="128"/>
      <c r="DT250" s="128"/>
      <c r="DU250" s="128"/>
      <c r="DV250" s="128"/>
      <c r="DW250" s="128"/>
      <c r="DX250" s="128"/>
      <c r="DY250" s="128"/>
      <c r="DZ250" s="128"/>
      <c r="EA250" s="128"/>
      <c r="EB250" s="128"/>
      <c r="EC250" s="128"/>
      <c r="ED250" s="128"/>
      <c r="EE250" s="128"/>
      <c r="EF250" s="128"/>
      <c r="EG250" s="128"/>
      <c r="EH250" s="128"/>
      <c r="EI250" s="128"/>
      <c r="EJ250" s="128"/>
      <c r="EK250" s="128"/>
      <c r="EL250" s="128"/>
      <c r="EM250" s="128"/>
      <c r="EN250" s="128"/>
      <c r="EO250" s="128"/>
      <c r="EP250" s="128"/>
      <c r="EQ250" s="128"/>
      <c r="ER250" s="128"/>
      <c r="ES250" s="128"/>
      <c r="ET250" s="128"/>
      <c r="EU250" s="128"/>
      <c r="EV250" s="128"/>
      <c r="EW250" s="128"/>
      <c r="EX250" s="128"/>
      <c r="EY250" s="128"/>
      <c r="EZ250" s="128"/>
      <c r="FA250" s="128"/>
      <c r="FB250" s="128"/>
      <c r="FC250" s="128"/>
      <c r="FD250" s="128"/>
      <c r="FE250" s="128"/>
      <c r="FF250" s="128"/>
      <c r="FG250" s="128"/>
      <c r="FH250" s="128"/>
      <c r="FI250" s="128"/>
      <c r="FJ250" s="128"/>
      <c r="FK250" s="128"/>
      <c r="FL250" s="128"/>
      <c r="FM250" s="128"/>
      <c r="FN250" s="128"/>
      <c r="FO250" s="128"/>
      <c r="FP250" s="128"/>
      <c r="FQ250" s="128"/>
      <c r="FR250" s="128"/>
      <c r="FS250" s="128"/>
      <c r="FT250" s="128"/>
      <c r="FU250" s="128"/>
      <c r="FV250" s="128"/>
      <c r="FW250" s="128"/>
      <c r="FX250" s="128"/>
      <c r="FY250" s="128"/>
      <c r="FZ250" s="128"/>
      <c r="GA250" s="128"/>
      <c r="GB250" s="128"/>
      <c r="GC250" s="128"/>
      <c r="GD250" s="128"/>
      <c r="GE250" s="128"/>
      <c r="GF250" s="128"/>
      <c r="GG250" s="128"/>
      <c r="GH250" s="128"/>
      <c r="GI250" s="128"/>
      <c r="GJ250" s="128"/>
      <c r="GK250" s="128"/>
      <c r="GL250" s="128"/>
      <c r="GM250" s="128"/>
      <c r="GN250" s="128"/>
      <c r="GO250" s="128"/>
      <c r="GP250" s="128"/>
      <c r="GQ250" s="128"/>
      <c r="GR250" s="128"/>
      <c r="GS250" s="128"/>
      <c r="GT250" s="128"/>
      <c r="GU250" s="128"/>
      <c r="GV250" s="128"/>
      <c r="GW250" s="128"/>
      <c r="GX250" s="128"/>
      <c r="GY250" s="128"/>
      <c r="GZ250" s="128"/>
      <c r="HA250" s="128"/>
      <c r="HB250" s="128"/>
      <c r="HC250" s="128"/>
      <c r="HD250" s="128"/>
      <c r="HE250" s="128"/>
      <c r="HF250" s="128"/>
      <c r="HG250" s="128"/>
      <c r="HH250" s="128"/>
      <c r="HI250" s="128"/>
      <c r="HJ250" s="128"/>
      <c r="HK250" s="128"/>
      <c r="HL250" s="128"/>
      <c r="HM250" s="128"/>
      <c r="HN250" s="128"/>
      <c r="HO250" s="128"/>
      <c r="HP250" s="128"/>
      <c r="HQ250" s="128"/>
      <c r="HR250" s="128"/>
      <c r="HS250" s="128"/>
      <c r="HT250" s="128"/>
      <c r="HU250" s="128"/>
      <c r="HV250" s="128"/>
      <c r="HW250" s="128"/>
      <c r="HX250" s="128"/>
      <c r="HY250" s="128"/>
      <c r="HZ250" s="128"/>
      <c r="IA250" s="128"/>
    </row>
    <row r="251" s="45" customFormat="1" spans="1:235">
      <c r="A251" s="133"/>
      <c r="B251" s="138"/>
      <c r="C251" s="138"/>
      <c r="D251" s="138"/>
      <c r="E251" s="138"/>
      <c r="F251" s="138"/>
      <c r="G251" s="138"/>
      <c r="H251" s="138"/>
      <c r="I251" s="138"/>
      <c r="J251" s="138"/>
      <c r="K251" s="138"/>
      <c r="L251" s="138"/>
      <c r="M251" s="138"/>
      <c r="N251" s="138"/>
      <c r="O251" s="219"/>
      <c r="P251" s="220"/>
      <c r="Q251" s="229"/>
      <c r="R251" s="229"/>
      <c r="S251" s="229"/>
      <c r="T251" s="229"/>
      <c r="U251" s="229"/>
      <c r="V251" s="229"/>
      <c r="W251" s="229"/>
      <c r="X251" s="229"/>
      <c r="Y251" s="229"/>
      <c r="Z251" s="229"/>
      <c r="AA251" s="229"/>
      <c r="AB251" s="229"/>
      <c r="AC251" s="229"/>
      <c r="AD251" s="235"/>
      <c r="AE251" s="235"/>
      <c r="AF251" s="235"/>
      <c r="AG251" s="128"/>
      <c r="AH251" s="128"/>
      <c r="AI251" s="128"/>
      <c r="AJ251" s="128"/>
      <c r="AK251" s="128"/>
      <c r="AL251" s="128"/>
      <c r="AM251" s="128"/>
      <c r="AN251" s="128"/>
      <c r="AO251" s="128"/>
      <c r="AP251" s="128"/>
      <c r="AQ251" s="128"/>
      <c r="AR251" s="128"/>
      <c r="AS251" s="128"/>
      <c r="AT251" s="128"/>
      <c r="AU251" s="128"/>
      <c r="AV251" s="128"/>
      <c r="AW251" s="128"/>
      <c r="AX251" s="128"/>
      <c r="AY251" s="128"/>
      <c r="AZ251" s="128"/>
      <c r="BA251" s="128"/>
      <c r="BB251" s="128"/>
      <c r="BC251" s="128"/>
      <c r="BD251" s="128"/>
      <c r="BE251" s="128"/>
      <c r="BF251" s="128"/>
      <c r="BG251" s="128"/>
      <c r="BH251" s="128"/>
      <c r="BI251" s="128"/>
      <c r="BJ251" s="128"/>
      <c r="BK251" s="128"/>
      <c r="BL251" s="128"/>
      <c r="BM251" s="128"/>
      <c r="BN251" s="128"/>
      <c r="BO251" s="128"/>
      <c r="BP251" s="128"/>
      <c r="BQ251" s="128"/>
      <c r="BR251" s="128"/>
      <c r="BS251" s="128"/>
      <c r="BT251" s="128"/>
      <c r="BU251" s="128"/>
      <c r="BV251" s="128"/>
      <c r="BW251" s="128"/>
      <c r="BX251" s="128"/>
      <c r="BY251" s="128"/>
      <c r="BZ251" s="128"/>
      <c r="CA251" s="128"/>
      <c r="CB251" s="128"/>
      <c r="CC251" s="128"/>
      <c r="CD251" s="128"/>
      <c r="CE251" s="128"/>
      <c r="CF251" s="128"/>
      <c r="CG251" s="128"/>
      <c r="CH251" s="128"/>
      <c r="CI251" s="128"/>
      <c r="CJ251" s="128"/>
      <c r="CK251" s="128"/>
      <c r="CL251" s="128"/>
      <c r="CM251" s="128"/>
      <c r="CN251" s="128"/>
      <c r="CO251" s="128"/>
      <c r="CP251" s="128"/>
      <c r="CQ251" s="128"/>
      <c r="CR251" s="128"/>
      <c r="CS251" s="128"/>
      <c r="CT251" s="128"/>
      <c r="CU251" s="128"/>
      <c r="CV251" s="128"/>
      <c r="CW251" s="128"/>
      <c r="CX251" s="128"/>
      <c r="CY251" s="128"/>
      <c r="CZ251" s="128"/>
      <c r="DA251" s="128"/>
      <c r="DB251" s="128"/>
      <c r="DC251" s="128"/>
      <c r="DD251" s="128"/>
      <c r="DE251" s="128"/>
      <c r="DF251" s="128"/>
      <c r="DG251" s="128"/>
      <c r="DH251" s="128"/>
      <c r="DI251" s="128"/>
      <c r="DJ251" s="128"/>
      <c r="DK251" s="128"/>
      <c r="DL251" s="128"/>
      <c r="DM251" s="128"/>
      <c r="DN251" s="128"/>
      <c r="DO251" s="128"/>
      <c r="DP251" s="128"/>
      <c r="DQ251" s="128"/>
      <c r="DR251" s="128"/>
      <c r="DS251" s="128"/>
      <c r="DT251" s="128"/>
      <c r="DU251" s="128"/>
      <c r="DV251" s="128"/>
      <c r="DW251" s="128"/>
      <c r="DX251" s="128"/>
      <c r="DY251" s="128"/>
      <c r="DZ251" s="128"/>
      <c r="EA251" s="128"/>
      <c r="EB251" s="128"/>
      <c r="EC251" s="128"/>
      <c r="ED251" s="128"/>
      <c r="EE251" s="128"/>
      <c r="EF251" s="128"/>
      <c r="EG251" s="128"/>
      <c r="EH251" s="128"/>
      <c r="EI251" s="128"/>
      <c r="EJ251" s="128"/>
      <c r="EK251" s="128"/>
      <c r="EL251" s="128"/>
      <c r="EM251" s="128"/>
      <c r="EN251" s="128"/>
      <c r="EO251" s="128"/>
      <c r="EP251" s="128"/>
      <c r="EQ251" s="128"/>
      <c r="ER251" s="128"/>
      <c r="ES251" s="128"/>
      <c r="ET251" s="128"/>
      <c r="EU251" s="128"/>
      <c r="EV251" s="128"/>
      <c r="EW251" s="128"/>
      <c r="EX251" s="128"/>
      <c r="EY251" s="128"/>
      <c r="EZ251" s="128"/>
      <c r="FA251" s="128"/>
      <c r="FB251" s="128"/>
      <c r="FC251" s="128"/>
      <c r="FD251" s="128"/>
      <c r="FE251" s="128"/>
      <c r="FF251" s="128"/>
      <c r="FG251" s="128"/>
      <c r="FH251" s="128"/>
      <c r="FI251" s="128"/>
      <c r="FJ251" s="128"/>
      <c r="FK251" s="128"/>
      <c r="FL251" s="128"/>
      <c r="FM251" s="128"/>
      <c r="FN251" s="128"/>
      <c r="FO251" s="128"/>
      <c r="FP251" s="128"/>
      <c r="FQ251" s="128"/>
      <c r="FR251" s="128"/>
      <c r="FS251" s="128"/>
      <c r="FT251" s="128"/>
      <c r="FU251" s="128"/>
      <c r="FV251" s="128"/>
      <c r="FW251" s="128"/>
      <c r="FX251" s="128"/>
      <c r="FY251" s="128"/>
      <c r="FZ251" s="128"/>
      <c r="GA251" s="128"/>
      <c r="GB251" s="128"/>
      <c r="GC251" s="128"/>
      <c r="GD251" s="128"/>
      <c r="GE251" s="128"/>
      <c r="GF251" s="128"/>
      <c r="GG251" s="128"/>
      <c r="GH251" s="128"/>
      <c r="GI251" s="128"/>
      <c r="GJ251" s="128"/>
      <c r="GK251" s="128"/>
      <c r="GL251" s="128"/>
      <c r="GM251" s="128"/>
      <c r="GN251" s="128"/>
      <c r="GO251" s="128"/>
      <c r="GP251" s="128"/>
      <c r="GQ251" s="128"/>
      <c r="GR251" s="128"/>
      <c r="GS251" s="128"/>
      <c r="GT251" s="128"/>
      <c r="GU251" s="128"/>
      <c r="GV251" s="128"/>
      <c r="GW251" s="128"/>
      <c r="GX251" s="128"/>
      <c r="GY251" s="128"/>
      <c r="GZ251" s="128"/>
      <c r="HA251" s="128"/>
      <c r="HB251" s="128"/>
      <c r="HC251" s="128"/>
      <c r="HD251" s="128"/>
      <c r="HE251" s="128"/>
      <c r="HF251" s="128"/>
      <c r="HG251" s="128"/>
      <c r="HH251" s="128"/>
      <c r="HI251" s="128"/>
      <c r="HJ251" s="128"/>
      <c r="HK251" s="128"/>
      <c r="HL251" s="128"/>
      <c r="HM251" s="128"/>
      <c r="HN251" s="128"/>
      <c r="HO251" s="128"/>
      <c r="HP251" s="128"/>
      <c r="HQ251" s="128"/>
      <c r="HR251" s="128"/>
      <c r="HS251" s="128"/>
      <c r="HT251" s="128"/>
      <c r="HU251" s="128"/>
      <c r="HV251" s="128"/>
      <c r="HW251" s="128"/>
      <c r="HX251" s="128"/>
      <c r="HY251" s="128"/>
      <c r="HZ251" s="128"/>
      <c r="IA251" s="128"/>
    </row>
    <row r="252" s="45" customFormat="1" spans="1:235">
      <c r="A252" s="139" t="s">
        <v>53</v>
      </c>
      <c r="B252" s="140" t="s">
        <v>54</v>
      </c>
      <c r="C252" s="140"/>
      <c r="D252" s="140" t="s">
        <v>55</v>
      </c>
      <c r="E252" s="140"/>
      <c r="F252" s="140" t="s">
        <v>103</v>
      </c>
      <c r="G252" s="140"/>
      <c r="H252" s="140" t="s">
        <v>57</v>
      </c>
      <c r="I252" s="140" t="s">
        <v>139</v>
      </c>
      <c r="J252" s="140"/>
      <c r="K252" s="140"/>
      <c r="L252" s="140"/>
      <c r="M252" s="140" t="s">
        <v>59</v>
      </c>
      <c r="N252" s="221"/>
      <c r="O252" s="219"/>
      <c r="P252" s="222"/>
      <c r="Q252" s="230"/>
      <c r="R252" s="230"/>
      <c r="S252" s="230"/>
      <c r="T252" s="230"/>
      <c r="U252" s="230"/>
      <c r="V252" s="230"/>
      <c r="W252" s="230"/>
      <c r="X252" s="230"/>
      <c r="Y252" s="230"/>
      <c r="Z252" s="230"/>
      <c r="AA252" s="230"/>
      <c r="AB252" s="230"/>
      <c r="AC252" s="230"/>
      <c r="AD252" s="235"/>
      <c r="AE252" s="235"/>
      <c r="AF252" s="235"/>
      <c r="AG252" s="128"/>
      <c r="AH252" s="128"/>
      <c r="AI252" s="128"/>
      <c r="AJ252" s="128"/>
      <c r="AK252" s="128"/>
      <c r="AL252" s="128"/>
      <c r="AM252" s="128"/>
      <c r="AN252" s="128"/>
      <c r="AO252" s="128"/>
      <c r="AP252" s="128"/>
      <c r="AQ252" s="128"/>
      <c r="AR252" s="128"/>
      <c r="AS252" s="128"/>
      <c r="AT252" s="128"/>
      <c r="AU252" s="128"/>
      <c r="AV252" s="128"/>
      <c r="AW252" s="128"/>
      <c r="AX252" s="128"/>
      <c r="AY252" s="128"/>
      <c r="AZ252" s="128"/>
      <c r="BA252" s="128"/>
      <c r="BB252" s="128"/>
      <c r="BC252" s="128"/>
      <c r="BD252" s="128"/>
      <c r="BE252" s="128"/>
      <c r="BF252" s="128"/>
      <c r="BG252" s="128"/>
      <c r="BH252" s="128"/>
      <c r="BI252" s="128"/>
      <c r="BJ252" s="128"/>
      <c r="BK252" s="128"/>
      <c r="BL252" s="128"/>
      <c r="BM252" s="128"/>
      <c r="BN252" s="128"/>
      <c r="BO252" s="128"/>
      <c r="BP252" s="128"/>
      <c r="BQ252" s="128"/>
      <c r="BR252" s="128"/>
      <c r="BS252" s="128"/>
      <c r="BT252" s="128"/>
      <c r="BU252" s="128"/>
      <c r="BV252" s="128"/>
      <c r="BW252" s="128"/>
      <c r="BX252" s="128"/>
      <c r="BY252" s="128"/>
      <c r="BZ252" s="128"/>
      <c r="CA252" s="128"/>
      <c r="CB252" s="128"/>
      <c r="CC252" s="128"/>
      <c r="CD252" s="128"/>
      <c r="CE252" s="128"/>
      <c r="CF252" s="128"/>
      <c r="CG252" s="128"/>
      <c r="CH252" s="128"/>
      <c r="CI252" s="128"/>
      <c r="CJ252" s="128"/>
      <c r="CK252" s="128"/>
      <c r="CL252" s="128"/>
      <c r="CM252" s="128"/>
      <c r="CN252" s="128"/>
      <c r="CO252" s="128"/>
      <c r="CP252" s="128"/>
      <c r="CQ252" s="128"/>
      <c r="CR252" s="128"/>
      <c r="CS252" s="128"/>
      <c r="CT252" s="128"/>
      <c r="CU252" s="128"/>
      <c r="CV252" s="128"/>
      <c r="CW252" s="128"/>
      <c r="CX252" s="128"/>
      <c r="CY252" s="128"/>
      <c r="CZ252" s="128"/>
      <c r="DA252" s="128"/>
      <c r="DB252" s="128"/>
      <c r="DC252" s="128"/>
      <c r="DD252" s="128"/>
      <c r="DE252" s="128"/>
      <c r="DF252" s="128"/>
      <c r="DG252" s="128"/>
      <c r="DH252" s="128"/>
      <c r="DI252" s="128"/>
      <c r="DJ252" s="128"/>
      <c r="DK252" s="128"/>
      <c r="DL252" s="128"/>
      <c r="DM252" s="128"/>
      <c r="DN252" s="128"/>
      <c r="DO252" s="128"/>
      <c r="DP252" s="128"/>
      <c r="DQ252" s="128"/>
      <c r="DR252" s="128"/>
      <c r="DS252" s="128"/>
      <c r="DT252" s="128"/>
      <c r="DU252" s="128"/>
      <c r="DV252" s="128"/>
      <c r="DW252" s="128"/>
      <c r="DX252" s="128"/>
      <c r="DY252" s="128"/>
      <c r="DZ252" s="128"/>
      <c r="EA252" s="128"/>
      <c r="EB252" s="128"/>
      <c r="EC252" s="128"/>
      <c r="ED252" s="128"/>
      <c r="EE252" s="128"/>
      <c r="EF252" s="128"/>
      <c r="EG252" s="128"/>
      <c r="EH252" s="128"/>
      <c r="EI252" s="128"/>
      <c r="EJ252" s="128"/>
      <c r="EK252" s="128"/>
      <c r="EL252" s="128"/>
      <c r="EM252" s="128"/>
      <c r="EN252" s="128"/>
      <c r="EO252" s="128"/>
      <c r="EP252" s="128"/>
      <c r="EQ252" s="128"/>
      <c r="ER252" s="128"/>
      <c r="ES252" s="128"/>
      <c r="ET252" s="128"/>
      <c r="EU252" s="128"/>
      <c r="EV252" s="128"/>
      <c r="EW252" s="128"/>
      <c r="EX252" s="128"/>
      <c r="EY252" s="128"/>
      <c r="EZ252" s="128"/>
      <c r="FA252" s="128"/>
      <c r="FB252" s="128"/>
      <c r="FC252" s="128"/>
      <c r="FD252" s="128"/>
      <c r="FE252" s="128"/>
      <c r="FF252" s="128"/>
      <c r="FG252" s="128"/>
      <c r="FH252" s="128"/>
      <c r="FI252" s="128"/>
      <c r="FJ252" s="128"/>
      <c r="FK252" s="128"/>
      <c r="FL252" s="128"/>
      <c r="FM252" s="128"/>
      <c r="FN252" s="128"/>
      <c r="FO252" s="128"/>
      <c r="FP252" s="128"/>
      <c r="FQ252" s="128"/>
      <c r="FR252" s="128"/>
      <c r="FS252" s="128"/>
      <c r="FT252" s="128"/>
      <c r="FU252" s="128"/>
      <c r="FV252" s="128"/>
      <c r="FW252" s="128"/>
      <c r="FX252" s="128"/>
      <c r="FY252" s="128"/>
      <c r="FZ252" s="128"/>
      <c r="GA252" s="128"/>
      <c r="GB252" s="128"/>
      <c r="GC252" s="128"/>
      <c r="GD252" s="128"/>
      <c r="GE252" s="128"/>
      <c r="GF252" s="128"/>
      <c r="GG252" s="128"/>
      <c r="GH252" s="128"/>
      <c r="GI252" s="128"/>
      <c r="GJ252" s="128"/>
      <c r="GK252" s="128"/>
      <c r="GL252" s="128"/>
      <c r="GM252" s="128"/>
      <c r="GN252" s="128"/>
      <c r="GO252" s="128"/>
      <c r="GP252" s="128"/>
      <c r="GQ252" s="128"/>
      <c r="GR252" s="128"/>
      <c r="GS252" s="128"/>
      <c r="GT252" s="128"/>
      <c r="GU252" s="128"/>
      <c r="GV252" s="128"/>
      <c r="GW252" s="128"/>
      <c r="GX252" s="128"/>
      <c r="GY252" s="128"/>
      <c r="GZ252" s="128"/>
      <c r="HA252" s="128"/>
      <c r="HB252" s="128"/>
      <c r="HC252" s="128"/>
      <c r="HD252" s="128"/>
      <c r="HE252" s="128"/>
      <c r="HF252" s="128"/>
      <c r="HG252" s="128"/>
      <c r="HH252" s="128"/>
      <c r="HI252" s="128"/>
      <c r="HJ252" s="128"/>
      <c r="HK252" s="128"/>
      <c r="HL252" s="128"/>
      <c r="HM252" s="128"/>
      <c r="HN252" s="128"/>
      <c r="HO252" s="128"/>
      <c r="HP252" s="128"/>
      <c r="HQ252" s="128"/>
      <c r="HR252" s="128"/>
      <c r="HS252" s="128"/>
      <c r="HT252" s="128"/>
      <c r="HU252" s="128"/>
      <c r="HV252" s="128"/>
      <c r="HW252" s="128"/>
      <c r="HX252" s="128"/>
      <c r="HY252" s="128"/>
      <c r="HZ252" s="128"/>
      <c r="IA252" s="128"/>
    </row>
    <row r="253" s="45" customFormat="1" spans="1:235">
      <c r="A253" s="139"/>
      <c r="B253" s="140"/>
      <c r="C253" s="140"/>
      <c r="D253" s="140"/>
      <c r="E253" s="140"/>
      <c r="F253" s="140"/>
      <c r="G253" s="140"/>
      <c r="H253" s="140"/>
      <c r="I253" s="140" t="s">
        <v>60</v>
      </c>
      <c r="J253" s="140"/>
      <c r="K253" s="140" t="s">
        <v>61</v>
      </c>
      <c r="L253" s="140"/>
      <c r="M253" s="140"/>
      <c r="N253" s="221"/>
      <c r="O253" s="219"/>
      <c r="P253" s="222"/>
      <c r="Q253" s="230"/>
      <c r="R253" s="230"/>
      <c r="S253" s="230"/>
      <c r="T253" s="230"/>
      <c r="U253" s="230"/>
      <c r="V253" s="230"/>
      <c r="W253" s="230"/>
      <c r="X253" s="230"/>
      <c r="Y253" s="230"/>
      <c r="Z253" s="230"/>
      <c r="AA253" s="230"/>
      <c r="AB253" s="230"/>
      <c r="AC253" s="230"/>
      <c r="AD253" s="235"/>
      <c r="AE253" s="235"/>
      <c r="AF253" s="235"/>
      <c r="AG253" s="128"/>
      <c r="AH253" s="128"/>
      <c r="AI253" s="128"/>
      <c r="AJ253" s="128"/>
      <c r="AK253" s="128"/>
      <c r="AL253" s="128"/>
      <c r="AM253" s="128"/>
      <c r="AN253" s="128"/>
      <c r="AO253" s="128"/>
      <c r="AP253" s="128"/>
      <c r="AQ253" s="128"/>
      <c r="AR253" s="128"/>
      <c r="AS253" s="128"/>
      <c r="AT253" s="128"/>
      <c r="AU253" s="128"/>
      <c r="AV253" s="128"/>
      <c r="AW253" s="128"/>
      <c r="AX253" s="128"/>
      <c r="AY253" s="128"/>
      <c r="AZ253" s="128"/>
      <c r="BA253" s="128"/>
      <c r="BB253" s="128"/>
      <c r="BC253" s="128"/>
      <c r="BD253" s="128"/>
      <c r="BE253" s="128"/>
      <c r="BF253" s="128"/>
      <c r="BG253" s="128"/>
      <c r="BH253" s="128"/>
      <c r="BI253" s="128"/>
      <c r="BJ253" s="128"/>
      <c r="BK253" s="128"/>
      <c r="BL253" s="128"/>
      <c r="BM253" s="128"/>
      <c r="BN253" s="128"/>
      <c r="BO253" s="128"/>
      <c r="BP253" s="128"/>
      <c r="BQ253" s="128"/>
      <c r="BR253" s="128"/>
      <c r="BS253" s="128"/>
      <c r="BT253" s="128"/>
      <c r="BU253" s="128"/>
      <c r="BV253" s="128"/>
      <c r="BW253" s="128"/>
      <c r="BX253" s="128"/>
      <c r="BY253" s="128"/>
      <c r="BZ253" s="128"/>
      <c r="CA253" s="128"/>
      <c r="CB253" s="128"/>
      <c r="CC253" s="128"/>
      <c r="CD253" s="128"/>
      <c r="CE253" s="128"/>
      <c r="CF253" s="128"/>
      <c r="CG253" s="128"/>
      <c r="CH253" s="128"/>
      <c r="CI253" s="128"/>
      <c r="CJ253" s="128"/>
      <c r="CK253" s="128"/>
      <c r="CL253" s="128"/>
      <c r="CM253" s="128"/>
      <c r="CN253" s="128"/>
      <c r="CO253" s="128"/>
      <c r="CP253" s="128"/>
      <c r="CQ253" s="128"/>
      <c r="CR253" s="128"/>
      <c r="CS253" s="128"/>
      <c r="CT253" s="128"/>
      <c r="CU253" s="128"/>
      <c r="CV253" s="128"/>
      <c r="CW253" s="128"/>
      <c r="CX253" s="128"/>
      <c r="CY253" s="128"/>
      <c r="CZ253" s="128"/>
      <c r="DA253" s="128"/>
      <c r="DB253" s="128"/>
      <c r="DC253" s="128"/>
      <c r="DD253" s="128"/>
      <c r="DE253" s="128"/>
      <c r="DF253" s="128"/>
      <c r="DG253" s="128"/>
      <c r="DH253" s="128"/>
      <c r="DI253" s="128"/>
      <c r="DJ253" s="128"/>
      <c r="DK253" s="128"/>
      <c r="DL253" s="128"/>
      <c r="DM253" s="128"/>
      <c r="DN253" s="128"/>
      <c r="DO253" s="128"/>
      <c r="DP253" s="128"/>
      <c r="DQ253" s="128"/>
      <c r="DR253" s="128"/>
      <c r="DS253" s="128"/>
      <c r="DT253" s="128"/>
      <c r="DU253" s="128"/>
      <c r="DV253" s="128"/>
      <c r="DW253" s="128"/>
      <c r="DX253" s="128"/>
      <c r="DY253" s="128"/>
      <c r="DZ253" s="128"/>
      <c r="EA253" s="128"/>
      <c r="EB253" s="128"/>
      <c r="EC253" s="128"/>
      <c r="ED253" s="128"/>
      <c r="EE253" s="128"/>
      <c r="EF253" s="128"/>
      <c r="EG253" s="128"/>
      <c r="EH253" s="128"/>
      <c r="EI253" s="128"/>
      <c r="EJ253" s="128"/>
      <c r="EK253" s="128"/>
      <c r="EL253" s="128"/>
      <c r="EM253" s="128"/>
      <c r="EN253" s="128"/>
      <c r="EO253" s="128"/>
      <c r="EP253" s="128"/>
      <c r="EQ253" s="128"/>
      <c r="ER253" s="128"/>
      <c r="ES253" s="128"/>
      <c r="ET253" s="128"/>
      <c r="EU253" s="128"/>
      <c r="EV253" s="128"/>
      <c r="EW253" s="128"/>
      <c r="EX253" s="128"/>
      <c r="EY253" s="128"/>
      <c r="EZ253" s="128"/>
      <c r="FA253" s="128"/>
      <c r="FB253" s="128"/>
      <c r="FC253" s="128"/>
      <c r="FD253" s="128"/>
      <c r="FE253" s="128"/>
      <c r="FF253" s="128"/>
      <c r="FG253" s="128"/>
      <c r="FH253" s="128"/>
      <c r="FI253" s="128"/>
      <c r="FJ253" s="128"/>
      <c r="FK253" s="128"/>
      <c r="FL253" s="128"/>
      <c r="FM253" s="128"/>
      <c r="FN253" s="128"/>
      <c r="FO253" s="128"/>
      <c r="FP253" s="128"/>
      <c r="FQ253" s="128"/>
      <c r="FR253" s="128"/>
      <c r="FS253" s="128"/>
      <c r="FT253" s="128"/>
      <c r="FU253" s="128"/>
      <c r="FV253" s="128"/>
      <c r="FW253" s="128"/>
      <c r="FX253" s="128"/>
      <c r="FY253" s="128"/>
      <c r="FZ253" s="128"/>
      <c r="GA253" s="128"/>
      <c r="GB253" s="128"/>
      <c r="GC253" s="128"/>
      <c r="GD253" s="128"/>
      <c r="GE253" s="128"/>
      <c r="GF253" s="128"/>
      <c r="GG253" s="128"/>
      <c r="GH253" s="128"/>
      <c r="GI253" s="128"/>
      <c r="GJ253" s="128"/>
      <c r="GK253" s="128"/>
      <c r="GL253" s="128"/>
      <c r="GM253" s="128"/>
      <c r="GN253" s="128"/>
      <c r="GO253" s="128"/>
      <c r="GP253" s="128"/>
      <c r="GQ253" s="128"/>
      <c r="GR253" s="128"/>
      <c r="GS253" s="128"/>
      <c r="GT253" s="128"/>
      <c r="GU253" s="128"/>
      <c r="GV253" s="128"/>
      <c r="GW253" s="128"/>
      <c r="GX253" s="128"/>
      <c r="GY253" s="128"/>
      <c r="GZ253" s="128"/>
      <c r="HA253" s="128"/>
      <c r="HB253" s="128"/>
      <c r="HC253" s="128"/>
      <c r="HD253" s="128"/>
      <c r="HE253" s="128"/>
      <c r="HF253" s="128"/>
      <c r="HG253" s="128"/>
      <c r="HH253" s="128"/>
      <c r="HI253" s="128"/>
      <c r="HJ253" s="128"/>
      <c r="HK253" s="128"/>
      <c r="HL253" s="128"/>
      <c r="HM253" s="128"/>
      <c r="HN253" s="128"/>
      <c r="HO253" s="128"/>
      <c r="HP253" s="128"/>
      <c r="HQ253" s="128"/>
      <c r="HR253" s="128"/>
      <c r="HS253" s="128"/>
      <c r="HT253" s="128"/>
      <c r="HU253" s="128"/>
      <c r="HV253" s="128"/>
      <c r="HW253" s="128"/>
      <c r="HX253" s="128"/>
      <c r="HY253" s="128"/>
      <c r="HZ253" s="128"/>
      <c r="IA253" s="128"/>
    </row>
    <row r="254" s="45" customFormat="1" ht="43.2" customHeight="1" spans="1:235">
      <c r="A254" s="139"/>
      <c r="B254" s="140" t="s">
        <v>11</v>
      </c>
      <c r="C254" s="140" t="s">
        <v>12</v>
      </c>
      <c r="D254" s="140" t="s">
        <v>11</v>
      </c>
      <c r="E254" s="140" t="s">
        <v>12</v>
      </c>
      <c r="F254" s="140" t="s">
        <v>11</v>
      </c>
      <c r="G254" s="140" t="s">
        <v>12</v>
      </c>
      <c r="H254" s="140" t="s">
        <v>13</v>
      </c>
      <c r="I254" s="140" t="s">
        <v>105</v>
      </c>
      <c r="J254" s="140" t="s">
        <v>106</v>
      </c>
      <c r="K254" s="140" t="s">
        <v>105</v>
      </c>
      <c r="L254" s="140" t="s">
        <v>106</v>
      </c>
      <c r="M254" s="140" t="s">
        <v>16</v>
      </c>
      <c r="N254" s="221" t="s">
        <v>17</v>
      </c>
      <c r="O254" s="219"/>
      <c r="P254" s="222"/>
      <c r="Q254" s="230"/>
      <c r="R254" s="230"/>
      <c r="S254" s="230"/>
      <c r="T254" s="230"/>
      <c r="U254" s="230"/>
      <c r="V254" s="230"/>
      <c r="W254" s="230"/>
      <c r="X254" s="230"/>
      <c r="Y254" s="230"/>
      <c r="Z254" s="230"/>
      <c r="AA254" s="230"/>
      <c r="AB254" s="230"/>
      <c r="AC254" s="230"/>
      <c r="AD254" s="235"/>
      <c r="AE254" s="235"/>
      <c r="AF254" s="235"/>
      <c r="AG254" s="128"/>
      <c r="AH254" s="128"/>
      <c r="AI254" s="128"/>
      <c r="AJ254" s="128"/>
      <c r="AK254" s="128"/>
      <c r="AL254" s="128"/>
      <c r="AM254" s="128"/>
      <c r="AN254" s="128"/>
      <c r="AO254" s="128"/>
      <c r="AP254" s="128"/>
      <c r="AQ254" s="128"/>
      <c r="AR254" s="128"/>
      <c r="AS254" s="128"/>
      <c r="AT254" s="128"/>
      <c r="AU254" s="128"/>
      <c r="AV254" s="128"/>
      <c r="AW254" s="128"/>
      <c r="AX254" s="128"/>
      <c r="AY254" s="128"/>
      <c r="AZ254" s="128"/>
      <c r="BA254" s="128"/>
      <c r="BB254" s="128"/>
      <c r="BC254" s="128"/>
      <c r="BD254" s="128"/>
      <c r="BE254" s="128"/>
      <c r="BF254" s="128"/>
      <c r="BG254" s="128"/>
      <c r="BH254" s="128"/>
      <c r="BI254" s="128"/>
      <c r="BJ254" s="128"/>
      <c r="BK254" s="128"/>
      <c r="BL254" s="128"/>
      <c r="BM254" s="128"/>
      <c r="BN254" s="128"/>
      <c r="BO254" s="128"/>
      <c r="BP254" s="128"/>
      <c r="BQ254" s="128"/>
      <c r="BR254" s="128"/>
      <c r="BS254" s="128"/>
      <c r="BT254" s="128"/>
      <c r="BU254" s="128"/>
      <c r="BV254" s="128"/>
      <c r="BW254" s="128"/>
      <c r="BX254" s="128"/>
      <c r="BY254" s="128"/>
      <c r="BZ254" s="128"/>
      <c r="CA254" s="128"/>
      <c r="CB254" s="128"/>
      <c r="CC254" s="128"/>
      <c r="CD254" s="128"/>
      <c r="CE254" s="128"/>
      <c r="CF254" s="128"/>
      <c r="CG254" s="128"/>
      <c r="CH254" s="128"/>
      <c r="CI254" s="128"/>
      <c r="CJ254" s="128"/>
      <c r="CK254" s="128"/>
      <c r="CL254" s="128"/>
      <c r="CM254" s="128"/>
      <c r="CN254" s="128"/>
      <c r="CO254" s="128"/>
      <c r="CP254" s="128"/>
      <c r="CQ254" s="128"/>
      <c r="CR254" s="128"/>
      <c r="CS254" s="128"/>
      <c r="CT254" s="128"/>
      <c r="CU254" s="128"/>
      <c r="CV254" s="128"/>
      <c r="CW254" s="128"/>
      <c r="CX254" s="128"/>
      <c r="CY254" s="128"/>
      <c r="CZ254" s="128"/>
      <c r="DA254" s="128"/>
      <c r="DB254" s="128"/>
      <c r="DC254" s="128"/>
      <c r="DD254" s="128"/>
      <c r="DE254" s="128"/>
      <c r="DF254" s="128"/>
      <c r="DG254" s="128"/>
      <c r="DH254" s="128"/>
      <c r="DI254" s="128"/>
      <c r="DJ254" s="128"/>
      <c r="DK254" s="128"/>
      <c r="DL254" s="128"/>
      <c r="DM254" s="128"/>
      <c r="DN254" s="128"/>
      <c r="DO254" s="128"/>
      <c r="DP254" s="128"/>
      <c r="DQ254" s="128"/>
      <c r="DR254" s="128"/>
      <c r="DS254" s="128"/>
      <c r="DT254" s="128"/>
      <c r="DU254" s="128"/>
      <c r="DV254" s="128"/>
      <c r="DW254" s="128"/>
      <c r="DX254" s="128"/>
      <c r="DY254" s="128"/>
      <c r="DZ254" s="128"/>
      <c r="EA254" s="128"/>
      <c r="EB254" s="128"/>
      <c r="EC254" s="128"/>
      <c r="ED254" s="128"/>
      <c r="EE254" s="128"/>
      <c r="EF254" s="128"/>
      <c r="EG254" s="128"/>
      <c r="EH254" s="128"/>
      <c r="EI254" s="128"/>
      <c r="EJ254" s="128"/>
      <c r="EK254" s="128"/>
      <c r="EL254" s="128"/>
      <c r="EM254" s="128"/>
      <c r="EN254" s="128"/>
      <c r="EO254" s="128"/>
      <c r="EP254" s="128"/>
      <c r="EQ254" s="128"/>
      <c r="ER254" s="128"/>
      <c r="ES254" s="128"/>
      <c r="ET254" s="128"/>
      <c r="EU254" s="128"/>
      <c r="EV254" s="128"/>
      <c r="EW254" s="128"/>
      <c r="EX254" s="128"/>
      <c r="EY254" s="128"/>
      <c r="EZ254" s="128"/>
      <c r="FA254" s="128"/>
      <c r="FB254" s="128"/>
      <c r="FC254" s="128"/>
      <c r="FD254" s="128"/>
      <c r="FE254" s="128"/>
      <c r="FF254" s="128"/>
      <c r="FG254" s="128"/>
      <c r="FH254" s="128"/>
      <c r="FI254" s="128"/>
      <c r="FJ254" s="128"/>
      <c r="FK254" s="128"/>
      <c r="FL254" s="128"/>
      <c r="FM254" s="128"/>
      <c r="FN254" s="128"/>
      <c r="FO254" s="128"/>
      <c r="FP254" s="128"/>
      <c r="FQ254" s="128"/>
      <c r="FR254" s="128"/>
      <c r="FS254" s="128"/>
      <c r="FT254" s="128"/>
      <c r="FU254" s="128"/>
      <c r="FV254" s="128"/>
      <c r="FW254" s="128"/>
      <c r="FX254" s="128"/>
      <c r="FY254" s="128"/>
      <c r="FZ254" s="128"/>
      <c r="GA254" s="128"/>
      <c r="GB254" s="128"/>
      <c r="GC254" s="128"/>
      <c r="GD254" s="128"/>
      <c r="GE254" s="128"/>
      <c r="GF254" s="128"/>
      <c r="GG254" s="128"/>
      <c r="GH254" s="128"/>
      <c r="GI254" s="128"/>
      <c r="GJ254" s="128"/>
      <c r="GK254" s="128"/>
      <c r="GL254" s="128"/>
      <c r="GM254" s="128"/>
      <c r="GN254" s="128"/>
      <c r="GO254" s="128"/>
      <c r="GP254" s="128"/>
      <c r="GQ254" s="128"/>
      <c r="GR254" s="128"/>
      <c r="GS254" s="128"/>
      <c r="GT254" s="128"/>
      <c r="GU254" s="128"/>
      <c r="GV254" s="128"/>
      <c r="GW254" s="128"/>
      <c r="GX254" s="128"/>
      <c r="GY254" s="128"/>
      <c r="GZ254" s="128"/>
      <c r="HA254" s="128"/>
      <c r="HB254" s="128"/>
      <c r="HC254" s="128"/>
      <c r="HD254" s="128"/>
      <c r="HE254" s="128"/>
      <c r="HF254" s="128"/>
      <c r="HG254" s="128"/>
      <c r="HH254" s="128"/>
      <c r="HI254" s="128"/>
      <c r="HJ254" s="128"/>
      <c r="HK254" s="128"/>
      <c r="HL254" s="128"/>
      <c r="HM254" s="128"/>
      <c r="HN254" s="128"/>
      <c r="HO254" s="128"/>
      <c r="HP254" s="128"/>
      <c r="HQ254" s="128"/>
      <c r="HR254" s="128"/>
      <c r="HS254" s="128"/>
      <c r="HT254" s="128"/>
      <c r="HU254" s="128"/>
      <c r="HV254" s="128"/>
      <c r="HW254" s="128"/>
      <c r="HX254" s="128"/>
      <c r="HY254" s="128"/>
      <c r="HZ254" s="128"/>
      <c r="IA254" s="128"/>
    </row>
    <row r="255" s="45" customFormat="1" spans="1:235">
      <c r="A255" s="139" t="s">
        <v>140</v>
      </c>
      <c r="B255" s="208">
        <v>3000</v>
      </c>
      <c r="C255" s="209">
        <v>118.110236220472</v>
      </c>
      <c r="D255" s="208">
        <v>2250</v>
      </c>
      <c r="E255" s="209">
        <v>88.5826771653543</v>
      </c>
      <c r="F255" s="208">
        <v>140</v>
      </c>
      <c r="G255" s="209">
        <v>5.51181102362205</v>
      </c>
      <c r="H255" s="208" t="s">
        <v>108</v>
      </c>
      <c r="I255" s="208">
        <v>4000</v>
      </c>
      <c r="J255" s="223">
        <v>8818.4</v>
      </c>
      <c r="K255" s="208">
        <v>3680</v>
      </c>
      <c r="L255" s="223">
        <v>8112.928</v>
      </c>
      <c r="M255" s="208">
        <v>6020</v>
      </c>
      <c r="N255" s="224">
        <v>13271.692</v>
      </c>
      <c r="O255" s="219"/>
      <c r="P255" s="222"/>
      <c r="Q255" s="231"/>
      <c r="R255" s="232"/>
      <c r="S255" s="231"/>
      <c r="T255" s="232"/>
      <c r="U255" s="231"/>
      <c r="V255" s="232"/>
      <c r="W255" s="231"/>
      <c r="X255" s="231"/>
      <c r="Y255" s="236"/>
      <c r="Z255" s="231"/>
      <c r="AA255" s="236"/>
      <c r="AB255" s="231"/>
      <c r="AC255" s="236"/>
      <c r="AD255" s="235"/>
      <c r="AE255" s="235"/>
      <c r="AF255" s="235"/>
      <c r="AG255" s="128"/>
      <c r="AH255" s="128"/>
      <c r="AI255" s="128"/>
      <c r="AJ255" s="128"/>
      <c r="AK255" s="128"/>
      <c r="AL255" s="128"/>
      <c r="AM255" s="128"/>
      <c r="AN255" s="128"/>
      <c r="AO255" s="128"/>
      <c r="AP255" s="128"/>
      <c r="AQ255" s="128"/>
      <c r="AR255" s="128"/>
      <c r="AS255" s="128"/>
      <c r="AT255" s="128"/>
      <c r="AU255" s="128"/>
      <c r="AV255" s="128"/>
      <c r="AW255" s="128"/>
      <c r="AX255" s="128"/>
      <c r="AY255" s="128"/>
      <c r="AZ255" s="128"/>
      <c r="BA255" s="128"/>
      <c r="BB255" s="128"/>
      <c r="BC255" s="128"/>
      <c r="BD255" s="128"/>
      <c r="BE255" s="128"/>
      <c r="BF255" s="128"/>
      <c r="BG255" s="128"/>
      <c r="BH255" s="128"/>
      <c r="BI255" s="128"/>
      <c r="BJ255" s="128"/>
      <c r="BK255" s="128"/>
      <c r="BL255" s="128"/>
      <c r="BM255" s="128"/>
      <c r="BN255" s="128"/>
      <c r="BO255" s="128"/>
      <c r="BP255" s="128"/>
      <c r="BQ255" s="128"/>
      <c r="BR255" s="128"/>
      <c r="BS255" s="128"/>
      <c r="BT255" s="128"/>
      <c r="BU255" s="128"/>
      <c r="BV255" s="128"/>
      <c r="BW255" s="128"/>
      <c r="BX255" s="128"/>
      <c r="BY255" s="128"/>
      <c r="BZ255" s="128"/>
      <c r="CA255" s="128"/>
      <c r="CB255" s="128"/>
      <c r="CC255" s="128"/>
      <c r="CD255" s="128"/>
      <c r="CE255" s="128"/>
      <c r="CF255" s="128"/>
      <c r="CG255" s="128"/>
      <c r="CH255" s="128"/>
      <c r="CI255" s="128"/>
      <c r="CJ255" s="128"/>
      <c r="CK255" s="128"/>
      <c r="CL255" s="128"/>
      <c r="CM255" s="128"/>
      <c r="CN255" s="128"/>
      <c r="CO255" s="128"/>
      <c r="CP255" s="128"/>
      <c r="CQ255" s="128"/>
      <c r="CR255" s="128"/>
      <c r="CS255" s="128"/>
      <c r="CT255" s="128"/>
      <c r="CU255" s="128"/>
      <c r="CV255" s="128"/>
      <c r="CW255" s="128"/>
      <c r="CX255" s="128"/>
      <c r="CY255" s="128"/>
      <c r="CZ255" s="128"/>
      <c r="DA255" s="128"/>
      <c r="DB255" s="128"/>
      <c r="DC255" s="128"/>
      <c r="DD255" s="128"/>
      <c r="DE255" s="128"/>
      <c r="DF255" s="128"/>
      <c r="DG255" s="128"/>
      <c r="DH255" s="128"/>
      <c r="DI255" s="128"/>
      <c r="DJ255" s="128"/>
      <c r="DK255" s="128"/>
      <c r="DL255" s="128"/>
      <c r="DM255" s="128"/>
      <c r="DN255" s="128"/>
      <c r="DO255" s="128"/>
      <c r="DP255" s="128"/>
      <c r="DQ255" s="128"/>
      <c r="DR255" s="128"/>
      <c r="DS255" s="128"/>
      <c r="DT255" s="128"/>
      <c r="DU255" s="128"/>
      <c r="DV255" s="128"/>
      <c r="DW255" s="128"/>
      <c r="DX255" s="128"/>
      <c r="DY255" s="128"/>
      <c r="DZ255" s="128"/>
      <c r="EA255" s="128"/>
      <c r="EB255" s="128"/>
      <c r="EC255" s="128"/>
      <c r="ED255" s="128"/>
      <c r="EE255" s="128"/>
      <c r="EF255" s="128"/>
      <c r="EG255" s="128"/>
      <c r="EH255" s="128"/>
      <c r="EI255" s="128"/>
      <c r="EJ255" s="128"/>
      <c r="EK255" s="128"/>
      <c r="EL255" s="128"/>
      <c r="EM255" s="128"/>
      <c r="EN255" s="128"/>
      <c r="EO255" s="128"/>
      <c r="EP255" s="128"/>
      <c r="EQ255" s="128"/>
      <c r="ER255" s="128"/>
      <c r="ES255" s="128"/>
      <c r="ET255" s="128"/>
      <c r="EU255" s="128"/>
      <c r="EV255" s="128"/>
      <c r="EW255" s="128"/>
      <c r="EX255" s="128"/>
      <c r="EY255" s="128"/>
      <c r="EZ255" s="128"/>
      <c r="FA255" s="128"/>
      <c r="FB255" s="128"/>
      <c r="FC255" s="128"/>
      <c r="FD255" s="128"/>
      <c r="FE255" s="128"/>
      <c r="FF255" s="128"/>
      <c r="FG255" s="128"/>
      <c r="FH255" s="128"/>
      <c r="FI255" s="128"/>
      <c r="FJ255" s="128"/>
      <c r="FK255" s="128"/>
      <c r="FL255" s="128"/>
      <c r="FM255" s="128"/>
      <c r="FN255" s="128"/>
      <c r="FO255" s="128"/>
      <c r="FP255" s="128"/>
      <c r="FQ255" s="128"/>
      <c r="FR255" s="128"/>
      <c r="FS255" s="128"/>
      <c r="FT255" s="128"/>
      <c r="FU255" s="128"/>
      <c r="FV255" s="128"/>
      <c r="FW255" s="128"/>
      <c r="FX255" s="128"/>
      <c r="FY255" s="128"/>
      <c r="FZ255" s="128"/>
      <c r="GA255" s="128"/>
      <c r="GB255" s="128"/>
      <c r="GC255" s="128"/>
      <c r="GD255" s="128"/>
      <c r="GE255" s="128"/>
      <c r="GF255" s="128"/>
      <c r="GG255" s="128"/>
      <c r="GH255" s="128"/>
      <c r="GI255" s="128"/>
      <c r="GJ255" s="128"/>
      <c r="GK255" s="128"/>
      <c r="GL255" s="128"/>
      <c r="GM255" s="128"/>
      <c r="GN255" s="128"/>
      <c r="GO255" s="128"/>
      <c r="GP255" s="128"/>
      <c r="GQ255" s="128"/>
      <c r="GR255" s="128"/>
      <c r="GS255" s="128"/>
      <c r="GT255" s="128"/>
      <c r="GU255" s="128"/>
      <c r="GV255" s="128"/>
      <c r="GW255" s="128"/>
      <c r="GX255" s="128"/>
      <c r="GY255" s="128"/>
      <c r="GZ255" s="128"/>
      <c r="HA255" s="128"/>
      <c r="HB255" s="128"/>
      <c r="HC255" s="128"/>
      <c r="HD255" s="128"/>
      <c r="HE255" s="128"/>
      <c r="HF255" s="128"/>
      <c r="HG255" s="128"/>
      <c r="HH255" s="128"/>
      <c r="HI255" s="128"/>
      <c r="HJ255" s="128"/>
      <c r="HK255" s="128"/>
      <c r="HL255" s="128"/>
      <c r="HM255" s="128"/>
      <c r="HN255" s="128"/>
      <c r="HO255" s="128"/>
      <c r="HP255" s="128"/>
      <c r="HQ255" s="128"/>
      <c r="HR255" s="128"/>
      <c r="HS255" s="128"/>
      <c r="HT255" s="128"/>
      <c r="HU255" s="128"/>
      <c r="HV255" s="128"/>
      <c r="HW255" s="128"/>
      <c r="HX255" s="128"/>
      <c r="HY255" s="128"/>
      <c r="HZ255" s="128"/>
      <c r="IA255" s="128"/>
    </row>
    <row r="256" s="45" customFormat="1" spans="1:235">
      <c r="A256" s="139"/>
      <c r="B256" s="208">
        <v>3500</v>
      </c>
      <c r="C256" s="210">
        <v>137.795275590551</v>
      </c>
      <c r="D256" s="208">
        <v>2500</v>
      </c>
      <c r="E256" s="210">
        <v>98.4251968503937</v>
      </c>
      <c r="F256" s="208">
        <v>140</v>
      </c>
      <c r="G256" s="209">
        <v>5.51181102362205</v>
      </c>
      <c r="H256" s="211" t="s">
        <v>108</v>
      </c>
      <c r="I256" s="208">
        <v>4000</v>
      </c>
      <c r="J256" s="223">
        <v>8818.4</v>
      </c>
      <c r="K256" s="208">
        <v>3680</v>
      </c>
      <c r="L256" s="141">
        <v>8112.928</v>
      </c>
      <c r="M256" s="141">
        <v>6085</v>
      </c>
      <c r="N256" s="225">
        <v>13414.991</v>
      </c>
      <c r="O256" s="219"/>
      <c r="P256" s="222"/>
      <c r="Q256" s="231"/>
      <c r="R256" s="233"/>
      <c r="S256" s="231"/>
      <c r="T256" s="233"/>
      <c r="U256" s="231"/>
      <c r="V256" s="232"/>
      <c r="W256" s="234"/>
      <c r="X256" s="231"/>
      <c r="Y256" s="236"/>
      <c r="Z256" s="231"/>
      <c r="AA256" s="236"/>
      <c r="AB256" s="231"/>
      <c r="AC256" s="236"/>
      <c r="AD256" s="235"/>
      <c r="AE256" s="235"/>
      <c r="AF256" s="235"/>
      <c r="AG256" s="128"/>
      <c r="AH256" s="128"/>
      <c r="AI256" s="128"/>
      <c r="AJ256" s="128"/>
      <c r="AK256" s="128"/>
      <c r="AL256" s="128"/>
      <c r="AM256" s="128"/>
      <c r="AN256" s="128"/>
      <c r="AO256" s="128"/>
      <c r="AP256" s="128"/>
      <c r="AQ256" s="128"/>
      <c r="AR256" s="128"/>
      <c r="AS256" s="128"/>
      <c r="AT256" s="128"/>
      <c r="AU256" s="128"/>
      <c r="AV256" s="128"/>
      <c r="AW256" s="128"/>
      <c r="AX256" s="128"/>
      <c r="AY256" s="128"/>
      <c r="AZ256" s="128"/>
      <c r="BA256" s="128"/>
      <c r="BB256" s="128"/>
      <c r="BC256" s="128"/>
      <c r="BD256" s="128"/>
      <c r="BE256" s="128"/>
      <c r="BF256" s="128"/>
      <c r="BG256" s="128"/>
      <c r="BH256" s="128"/>
      <c r="BI256" s="128"/>
      <c r="BJ256" s="128"/>
      <c r="BK256" s="128"/>
      <c r="BL256" s="128"/>
      <c r="BM256" s="128"/>
      <c r="BN256" s="128"/>
      <c r="BO256" s="128"/>
      <c r="BP256" s="128"/>
      <c r="BQ256" s="128"/>
      <c r="BR256" s="128"/>
      <c r="BS256" s="128"/>
      <c r="BT256" s="128"/>
      <c r="BU256" s="128"/>
      <c r="BV256" s="128"/>
      <c r="BW256" s="128"/>
      <c r="BX256" s="128"/>
      <c r="BY256" s="128"/>
      <c r="BZ256" s="128"/>
      <c r="CA256" s="128"/>
      <c r="CB256" s="128"/>
      <c r="CC256" s="128"/>
      <c r="CD256" s="128"/>
      <c r="CE256" s="128"/>
      <c r="CF256" s="128"/>
      <c r="CG256" s="128"/>
      <c r="CH256" s="128"/>
      <c r="CI256" s="128"/>
      <c r="CJ256" s="128"/>
      <c r="CK256" s="128"/>
      <c r="CL256" s="128"/>
      <c r="CM256" s="128"/>
      <c r="CN256" s="128"/>
      <c r="CO256" s="128"/>
      <c r="CP256" s="128"/>
      <c r="CQ256" s="128"/>
      <c r="CR256" s="128"/>
      <c r="CS256" s="128"/>
      <c r="CT256" s="128"/>
      <c r="CU256" s="128"/>
      <c r="CV256" s="128"/>
      <c r="CW256" s="128"/>
      <c r="CX256" s="128"/>
      <c r="CY256" s="128"/>
      <c r="CZ256" s="128"/>
      <c r="DA256" s="128"/>
      <c r="DB256" s="128"/>
      <c r="DC256" s="128"/>
      <c r="DD256" s="128"/>
      <c r="DE256" s="128"/>
      <c r="DF256" s="128"/>
      <c r="DG256" s="128"/>
      <c r="DH256" s="128"/>
      <c r="DI256" s="128"/>
      <c r="DJ256" s="128"/>
      <c r="DK256" s="128"/>
      <c r="DL256" s="128"/>
      <c r="DM256" s="128"/>
      <c r="DN256" s="128"/>
      <c r="DO256" s="128"/>
      <c r="DP256" s="128"/>
      <c r="DQ256" s="128"/>
      <c r="DR256" s="128"/>
      <c r="DS256" s="128"/>
      <c r="DT256" s="128"/>
      <c r="DU256" s="128"/>
      <c r="DV256" s="128"/>
      <c r="DW256" s="128"/>
      <c r="DX256" s="128"/>
      <c r="DY256" s="128"/>
      <c r="DZ256" s="128"/>
      <c r="EA256" s="128"/>
      <c r="EB256" s="128"/>
      <c r="EC256" s="128"/>
      <c r="ED256" s="128"/>
      <c r="EE256" s="128"/>
      <c r="EF256" s="128"/>
      <c r="EG256" s="128"/>
      <c r="EH256" s="128"/>
      <c r="EI256" s="128"/>
      <c r="EJ256" s="128"/>
      <c r="EK256" s="128"/>
      <c r="EL256" s="128"/>
      <c r="EM256" s="128"/>
      <c r="EN256" s="128"/>
      <c r="EO256" s="128"/>
      <c r="EP256" s="128"/>
      <c r="EQ256" s="128"/>
      <c r="ER256" s="128"/>
      <c r="ES256" s="128"/>
      <c r="ET256" s="128"/>
      <c r="EU256" s="128"/>
      <c r="EV256" s="128"/>
      <c r="EW256" s="128"/>
      <c r="EX256" s="128"/>
      <c r="EY256" s="128"/>
      <c r="EZ256" s="128"/>
      <c r="FA256" s="128"/>
      <c r="FB256" s="128"/>
      <c r="FC256" s="128"/>
      <c r="FD256" s="128"/>
      <c r="FE256" s="128"/>
      <c r="FF256" s="128"/>
      <c r="FG256" s="128"/>
      <c r="FH256" s="128"/>
      <c r="FI256" s="128"/>
      <c r="FJ256" s="128"/>
      <c r="FK256" s="128"/>
      <c r="FL256" s="128"/>
      <c r="FM256" s="128"/>
      <c r="FN256" s="128"/>
      <c r="FO256" s="128"/>
      <c r="FP256" s="128"/>
      <c r="FQ256" s="128"/>
      <c r="FR256" s="128"/>
      <c r="FS256" s="128"/>
      <c r="FT256" s="128"/>
      <c r="FU256" s="128"/>
      <c r="FV256" s="128"/>
      <c r="FW256" s="128"/>
      <c r="FX256" s="128"/>
      <c r="FY256" s="128"/>
      <c r="FZ256" s="128"/>
      <c r="GA256" s="128"/>
      <c r="GB256" s="128"/>
      <c r="GC256" s="128"/>
      <c r="GD256" s="128"/>
      <c r="GE256" s="128"/>
      <c r="GF256" s="128"/>
      <c r="GG256" s="128"/>
      <c r="GH256" s="128"/>
      <c r="GI256" s="128"/>
      <c r="GJ256" s="128"/>
      <c r="GK256" s="128"/>
      <c r="GL256" s="128"/>
      <c r="GM256" s="128"/>
      <c r="GN256" s="128"/>
      <c r="GO256" s="128"/>
      <c r="GP256" s="128"/>
      <c r="GQ256" s="128"/>
      <c r="GR256" s="128"/>
      <c r="GS256" s="128"/>
      <c r="GT256" s="128"/>
      <c r="GU256" s="128"/>
      <c r="GV256" s="128"/>
      <c r="GW256" s="128"/>
      <c r="GX256" s="128"/>
      <c r="GY256" s="128"/>
      <c r="GZ256" s="128"/>
      <c r="HA256" s="128"/>
      <c r="HB256" s="128"/>
      <c r="HC256" s="128"/>
      <c r="HD256" s="128"/>
      <c r="HE256" s="128"/>
      <c r="HF256" s="128"/>
      <c r="HG256" s="128"/>
      <c r="HH256" s="128"/>
      <c r="HI256" s="128"/>
      <c r="HJ256" s="128"/>
      <c r="HK256" s="128"/>
      <c r="HL256" s="128"/>
      <c r="HM256" s="128"/>
      <c r="HN256" s="128"/>
      <c r="HO256" s="128"/>
      <c r="HP256" s="128"/>
      <c r="HQ256" s="128"/>
      <c r="HR256" s="128"/>
      <c r="HS256" s="128"/>
      <c r="HT256" s="128"/>
      <c r="HU256" s="128"/>
      <c r="HV256" s="128"/>
      <c r="HW256" s="128"/>
      <c r="HX256" s="128"/>
      <c r="HY256" s="128"/>
      <c r="HZ256" s="128"/>
      <c r="IA256" s="128"/>
    </row>
    <row r="257" s="45" customFormat="1" customHeight="1" spans="1:235">
      <c r="A257" s="139"/>
      <c r="B257" s="208">
        <v>4000</v>
      </c>
      <c r="C257" s="209">
        <v>157.48031496063</v>
      </c>
      <c r="D257" s="208">
        <v>2800</v>
      </c>
      <c r="E257" s="209">
        <v>110.236220472441</v>
      </c>
      <c r="F257" s="208">
        <v>140</v>
      </c>
      <c r="G257" s="209">
        <v>5.51181102362205</v>
      </c>
      <c r="H257" s="211" t="s">
        <v>39</v>
      </c>
      <c r="I257" s="208">
        <v>4000</v>
      </c>
      <c r="J257" s="223">
        <v>8818.4</v>
      </c>
      <c r="K257" s="208">
        <v>3680</v>
      </c>
      <c r="L257" s="223">
        <v>8112.928</v>
      </c>
      <c r="M257" s="208">
        <v>6163</v>
      </c>
      <c r="N257" s="224">
        <v>13586.9498</v>
      </c>
      <c r="O257" s="219"/>
      <c r="P257" s="222"/>
      <c r="Q257" s="231"/>
      <c r="R257" s="232"/>
      <c r="S257" s="231"/>
      <c r="T257" s="232"/>
      <c r="U257" s="231"/>
      <c r="V257" s="232"/>
      <c r="W257" s="234"/>
      <c r="X257" s="231"/>
      <c r="Y257" s="236"/>
      <c r="Z257" s="231"/>
      <c r="AA257" s="236"/>
      <c r="AB257" s="231"/>
      <c r="AC257" s="236"/>
      <c r="AD257" s="235"/>
      <c r="AE257" s="235"/>
      <c r="AF257" s="235"/>
      <c r="AG257" s="128"/>
      <c r="AH257" s="128"/>
      <c r="AI257" s="128"/>
      <c r="AJ257" s="128"/>
      <c r="AK257" s="128"/>
      <c r="AL257" s="128"/>
      <c r="AM257" s="128"/>
      <c r="AN257" s="128"/>
      <c r="AO257" s="128"/>
      <c r="AP257" s="128"/>
      <c r="AQ257" s="128"/>
      <c r="AR257" s="128"/>
      <c r="AS257" s="128"/>
      <c r="AT257" s="128"/>
      <c r="AU257" s="128"/>
      <c r="AV257" s="128"/>
      <c r="AW257" s="128"/>
      <c r="AX257" s="128"/>
      <c r="AY257" s="128"/>
      <c r="AZ257" s="128"/>
      <c r="BA257" s="128"/>
      <c r="BB257" s="128"/>
      <c r="BC257" s="128"/>
      <c r="BD257" s="128"/>
      <c r="BE257" s="128"/>
      <c r="BF257" s="128"/>
      <c r="BG257" s="128"/>
      <c r="BH257" s="128"/>
      <c r="BI257" s="128"/>
      <c r="BJ257" s="128"/>
      <c r="BK257" s="128"/>
      <c r="BL257" s="128"/>
      <c r="BM257" s="128"/>
      <c r="BN257" s="128"/>
      <c r="BO257" s="128"/>
      <c r="BP257" s="128"/>
      <c r="BQ257" s="128"/>
      <c r="BR257" s="128"/>
      <c r="BS257" s="128"/>
      <c r="BT257" s="128"/>
      <c r="BU257" s="128"/>
      <c r="BV257" s="128"/>
      <c r="BW257" s="128"/>
      <c r="BX257" s="128"/>
      <c r="BY257" s="128"/>
      <c r="BZ257" s="128"/>
      <c r="CA257" s="128"/>
      <c r="CB257" s="128"/>
      <c r="CC257" s="128"/>
      <c r="CD257" s="128"/>
      <c r="CE257" s="128"/>
      <c r="CF257" s="128"/>
      <c r="CG257" s="128"/>
      <c r="CH257" s="128"/>
      <c r="CI257" s="128"/>
      <c r="CJ257" s="128"/>
      <c r="CK257" s="128"/>
      <c r="CL257" s="128"/>
      <c r="CM257" s="128"/>
      <c r="CN257" s="128"/>
      <c r="CO257" s="128"/>
      <c r="CP257" s="128"/>
      <c r="CQ257" s="128"/>
      <c r="CR257" s="128"/>
      <c r="CS257" s="128"/>
      <c r="CT257" s="128"/>
      <c r="CU257" s="128"/>
      <c r="CV257" s="128"/>
      <c r="CW257" s="128"/>
      <c r="CX257" s="128"/>
      <c r="CY257" s="128"/>
      <c r="CZ257" s="128"/>
      <c r="DA257" s="128"/>
      <c r="DB257" s="128"/>
      <c r="DC257" s="128"/>
      <c r="DD257" s="128"/>
      <c r="DE257" s="128"/>
      <c r="DF257" s="128"/>
      <c r="DG257" s="128"/>
      <c r="DH257" s="128"/>
      <c r="DI257" s="128"/>
      <c r="DJ257" s="128"/>
      <c r="DK257" s="128"/>
      <c r="DL257" s="128"/>
      <c r="DM257" s="128"/>
      <c r="DN257" s="128"/>
      <c r="DO257" s="128"/>
      <c r="DP257" s="128"/>
      <c r="DQ257" s="128"/>
      <c r="DR257" s="128"/>
      <c r="DS257" s="128"/>
      <c r="DT257" s="128"/>
      <c r="DU257" s="128"/>
      <c r="DV257" s="128"/>
      <c r="DW257" s="128"/>
      <c r="DX257" s="128"/>
      <c r="DY257" s="128"/>
      <c r="DZ257" s="128"/>
      <c r="EA257" s="128"/>
      <c r="EB257" s="128"/>
      <c r="EC257" s="128"/>
      <c r="ED257" s="128"/>
      <c r="EE257" s="128"/>
      <c r="EF257" s="128"/>
      <c r="EG257" s="128"/>
      <c r="EH257" s="128"/>
      <c r="EI257" s="128"/>
      <c r="EJ257" s="128"/>
      <c r="EK257" s="128"/>
      <c r="EL257" s="128"/>
      <c r="EM257" s="128"/>
      <c r="EN257" s="128"/>
      <c r="EO257" s="128"/>
      <c r="EP257" s="128"/>
      <c r="EQ257" s="128"/>
      <c r="ER257" s="128"/>
      <c r="ES257" s="128"/>
      <c r="ET257" s="128"/>
      <c r="EU257" s="128"/>
      <c r="EV257" s="128"/>
      <c r="EW257" s="128"/>
      <c r="EX257" s="128"/>
      <c r="EY257" s="128"/>
      <c r="EZ257" s="128"/>
      <c r="FA257" s="128"/>
      <c r="FB257" s="128"/>
      <c r="FC257" s="128"/>
      <c r="FD257" s="128"/>
      <c r="FE257" s="128"/>
      <c r="FF257" s="128"/>
      <c r="FG257" s="128"/>
      <c r="FH257" s="128"/>
      <c r="FI257" s="128"/>
      <c r="FJ257" s="128"/>
      <c r="FK257" s="128"/>
      <c r="FL257" s="128"/>
      <c r="FM257" s="128"/>
      <c r="FN257" s="128"/>
      <c r="FO257" s="128"/>
      <c r="FP257" s="128"/>
      <c r="FQ257" s="128"/>
      <c r="FR257" s="128"/>
      <c r="FS257" s="128"/>
      <c r="FT257" s="128"/>
      <c r="FU257" s="128"/>
      <c r="FV257" s="128"/>
      <c r="FW257" s="128"/>
      <c r="FX257" s="128"/>
      <c r="FY257" s="128"/>
      <c r="FZ257" s="128"/>
      <c r="GA257" s="128"/>
      <c r="GB257" s="128"/>
      <c r="GC257" s="128"/>
      <c r="GD257" s="128"/>
      <c r="GE257" s="128"/>
      <c r="GF257" s="128"/>
      <c r="GG257" s="128"/>
      <c r="GH257" s="128"/>
      <c r="GI257" s="128"/>
      <c r="GJ257" s="128"/>
      <c r="GK257" s="128"/>
      <c r="GL257" s="128"/>
      <c r="GM257" s="128"/>
      <c r="GN257" s="128"/>
      <c r="GO257" s="128"/>
      <c r="GP257" s="128"/>
      <c r="GQ257" s="128"/>
      <c r="GR257" s="128"/>
      <c r="GS257" s="128"/>
      <c r="GT257" s="128"/>
      <c r="GU257" s="128"/>
      <c r="GV257" s="128"/>
      <c r="GW257" s="128"/>
      <c r="GX257" s="128"/>
      <c r="GY257" s="128"/>
      <c r="GZ257" s="128"/>
      <c r="HA257" s="128"/>
      <c r="HB257" s="128"/>
      <c r="HC257" s="128"/>
      <c r="HD257" s="128"/>
      <c r="HE257" s="128"/>
      <c r="HF257" s="128"/>
      <c r="HG257" s="128"/>
      <c r="HH257" s="128"/>
      <c r="HI257" s="128"/>
      <c r="HJ257" s="128"/>
      <c r="HK257" s="128"/>
      <c r="HL257" s="128"/>
      <c r="HM257" s="128"/>
      <c r="HN257" s="128"/>
      <c r="HO257" s="128"/>
      <c r="HP257" s="128"/>
      <c r="HQ257" s="128"/>
      <c r="HR257" s="128"/>
      <c r="HS257" s="128"/>
      <c r="HT257" s="128"/>
      <c r="HU257" s="128"/>
      <c r="HV257" s="128"/>
      <c r="HW257" s="128"/>
      <c r="HX257" s="128"/>
      <c r="HY257" s="128"/>
      <c r="HZ257" s="128"/>
      <c r="IA257" s="128"/>
    </row>
    <row r="258" s="45" customFormat="1" customHeight="1" spans="1:235">
      <c r="A258" s="139"/>
      <c r="B258" s="208">
        <v>4500</v>
      </c>
      <c r="C258" s="209">
        <v>177.165354330709</v>
      </c>
      <c r="D258" s="208">
        <v>3050</v>
      </c>
      <c r="E258" s="209">
        <v>120.07874015748</v>
      </c>
      <c r="F258" s="208">
        <v>140</v>
      </c>
      <c r="G258" s="209">
        <v>5.51181102362205</v>
      </c>
      <c r="H258" s="211" t="s">
        <v>39</v>
      </c>
      <c r="I258" s="208">
        <v>3900</v>
      </c>
      <c r="J258" s="223">
        <v>8597.94</v>
      </c>
      <c r="K258" s="208">
        <v>3580</v>
      </c>
      <c r="L258" s="223">
        <v>7892.468</v>
      </c>
      <c r="M258" s="208">
        <v>6273</v>
      </c>
      <c r="N258" s="224">
        <v>13829.4558</v>
      </c>
      <c r="O258" s="219"/>
      <c r="P258" s="222"/>
      <c r="Q258" s="231"/>
      <c r="R258" s="232"/>
      <c r="S258" s="231"/>
      <c r="T258" s="232"/>
      <c r="U258" s="231"/>
      <c r="V258" s="232"/>
      <c r="W258" s="234"/>
      <c r="X258" s="231"/>
      <c r="Y258" s="236"/>
      <c r="Z258" s="231"/>
      <c r="AA258" s="236"/>
      <c r="AB258" s="231"/>
      <c r="AC258" s="236"/>
      <c r="AD258" s="235"/>
      <c r="AE258" s="235"/>
      <c r="AF258" s="235"/>
      <c r="AG258" s="128"/>
      <c r="AH258" s="128"/>
      <c r="AI258" s="128"/>
      <c r="AJ258" s="128"/>
      <c r="AK258" s="128"/>
      <c r="AL258" s="128"/>
      <c r="AM258" s="128"/>
      <c r="AN258" s="128"/>
      <c r="AO258" s="128"/>
      <c r="AP258" s="128"/>
      <c r="AQ258" s="128"/>
      <c r="AR258" s="128"/>
      <c r="AS258" s="128"/>
      <c r="AT258" s="128"/>
      <c r="AU258" s="128"/>
      <c r="AV258" s="128"/>
      <c r="AW258" s="128"/>
      <c r="AX258" s="128"/>
      <c r="AY258" s="128"/>
      <c r="AZ258" s="128"/>
      <c r="BA258" s="128"/>
      <c r="BB258" s="128"/>
      <c r="BC258" s="128"/>
      <c r="BD258" s="128"/>
      <c r="BE258" s="128"/>
      <c r="BF258" s="128"/>
      <c r="BG258" s="128"/>
      <c r="BH258" s="128"/>
      <c r="BI258" s="128"/>
      <c r="BJ258" s="128"/>
      <c r="BK258" s="128"/>
      <c r="BL258" s="128"/>
      <c r="BM258" s="128"/>
      <c r="BN258" s="128"/>
      <c r="BO258" s="128"/>
      <c r="BP258" s="128"/>
      <c r="BQ258" s="128"/>
      <c r="BR258" s="128"/>
      <c r="BS258" s="128"/>
      <c r="BT258" s="128"/>
      <c r="BU258" s="128"/>
      <c r="BV258" s="128"/>
      <c r="BW258" s="128"/>
      <c r="BX258" s="128"/>
      <c r="BY258" s="128"/>
      <c r="BZ258" s="128"/>
      <c r="CA258" s="128"/>
      <c r="CB258" s="128"/>
      <c r="CC258" s="128"/>
      <c r="CD258" s="128"/>
      <c r="CE258" s="128"/>
      <c r="CF258" s="128"/>
      <c r="CG258" s="128"/>
      <c r="CH258" s="128"/>
      <c r="CI258" s="128"/>
      <c r="CJ258" s="128"/>
      <c r="CK258" s="128"/>
      <c r="CL258" s="128"/>
      <c r="CM258" s="128"/>
      <c r="CN258" s="128"/>
      <c r="CO258" s="128"/>
      <c r="CP258" s="128"/>
      <c r="CQ258" s="128"/>
      <c r="CR258" s="128"/>
      <c r="CS258" s="128"/>
      <c r="CT258" s="128"/>
      <c r="CU258" s="128"/>
      <c r="CV258" s="128"/>
      <c r="CW258" s="128"/>
      <c r="CX258" s="128"/>
      <c r="CY258" s="128"/>
      <c r="CZ258" s="128"/>
      <c r="DA258" s="128"/>
      <c r="DB258" s="128"/>
      <c r="DC258" s="128"/>
      <c r="DD258" s="128"/>
      <c r="DE258" s="128"/>
      <c r="DF258" s="128"/>
      <c r="DG258" s="128"/>
      <c r="DH258" s="128"/>
      <c r="DI258" s="128"/>
      <c r="DJ258" s="128"/>
      <c r="DK258" s="128"/>
      <c r="DL258" s="128"/>
      <c r="DM258" s="128"/>
      <c r="DN258" s="128"/>
      <c r="DO258" s="128"/>
      <c r="DP258" s="128"/>
      <c r="DQ258" s="128"/>
      <c r="DR258" s="128"/>
      <c r="DS258" s="128"/>
      <c r="DT258" s="128"/>
      <c r="DU258" s="128"/>
      <c r="DV258" s="128"/>
      <c r="DW258" s="128"/>
      <c r="DX258" s="128"/>
      <c r="DY258" s="128"/>
      <c r="DZ258" s="128"/>
      <c r="EA258" s="128"/>
      <c r="EB258" s="128"/>
      <c r="EC258" s="128"/>
      <c r="ED258" s="128"/>
      <c r="EE258" s="128"/>
      <c r="EF258" s="128"/>
      <c r="EG258" s="128"/>
      <c r="EH258" s="128"/>
      <c r="EI258" s="128"/>
      <c r="EJ258" s="128"/>
      <c r="EK258" s="128"/>
      <c r="EL258" s="128"/>
      <c r="EM258" s="128"/>
      <c r="EN258" s="128"/>
      <c r="EO258" s="128"/>
      <c r="EP258" s="128"/>
      <c r="EQ258" s="128"/>
      <c r="ER258" s="128"/>
      <c r="ES258" s="128"/>
      <c r="ET258" s="128"/>
      <c r="EU258" s="128"/>
      <c r="EV258" s="128"/>
      <c r="EW258" s="128"/>
      <c r="EX258" s="128"/>
      <c r="EY258" s="128"/>
      <c r="EZ258" s="128"/>
      <c r="FA258" s="128"/>
      <c r="FB258" s="128"/>
      <c r="FC258" s="128"/>
      <c r="FD258" s="128"/>
      <c r="FE258" s="128"/>
      <c r="FF258" s="128"/>
      <c r="FG258" s="128"/>
      <c r="FH258" s="128"/>
      <c r="FI258" s="128"/>
      <c r="FJ258" s="128"/>
      <c r="FK258" s="128"/>
      <c r="FL258" s="128"/>
      <c r="FM258" s="128"/>
      <c r="FN258" s="128"/>
      <c r="FO258" s="128"/>
      <c r="FP258" s="128"/>
      <c r="FQ258" s="128"/>
      <c r="FR258" s="128"/>
      <c r="FS258" s="128"/>
      <c r="FT258" s="128"/>
      <c r="FU258" s="128"/>
      <c r="FV258" s="128"/>
      <c r="FW258" s="128"/>
      <c r="FX258" s="128"/>
      <c r="FY258" s="128"/>
      <c r="FZ258" s="128"/>
      <c r="GA258" s="128"/>
      <c r="GB258" s="128"/>
      <c r="GC258" s="128"/>
      <c r="GD258" s="128"/>
      <c r="GE258" s="128"/>
      <c r="GF258" s="128"/>
      <c r="GG258" s="128"/>
      <c r="GH258" s="128"/>
      <c r="GI258" s="128"/>
      <c r="GJ258" s="128"/>
      <c r="GK258" s="128"/>
      <c r="GL258" s="128"/>
      <c r="GM258" s="128"/>
      <c r="GN258" s="128"/>
      <c r="GO258" s="128"/>
      <c r="GP258" s="128"/>
      <c r="GQ258" s="128"/>
      <c r="GR258" s="128"/>
      <c r="GS258" s="128"/>
      <c r="GT258" s="128"/>
      <c r="GU258" s="128"/>
      <c r="GV258" s="128"/>
      <c r="GW258" s="128"/>
      <c r="GX258" s="128"/>
      <c r="GY258" s="128"/>
      <c r="GZ258" s="128"/>
      <c r="HA258" s="128"/>
      <c r="HB258" s="128"/>
      <c r="HC258" s="128"/>
      <c r="HD258" s="128"/>
      <c r="HE258" s="128"/>
      <c r="HF258" s="128"/>
      <c r="HG258" s="128"/>
      <c r="HH258" s="128"/>
      <c r="HI258" s="128"/>
      <c r="HJ258" s="128"/>
      <c r="HK258" s="128"/>
      <c r="HL258" s="128"/>
      <c r="HM258" s="128"/>
      <c r="HN258" s="128"/>
      <c r="HO258" s="128"/>
      <c r="HP258" s="128"/>
      <c r="HQ258" s="128"/>
      <c r="HR258" s="128"/>
      <c r="HS258" s="128"/>
      <c r="HT258" s="128"/>
      <c r="HU258" s="128"/>
      <c r="HV258" s="128"/>
      <c r="HW258" s="128"/>
      <c r="HX258" s="128"/>
      <c r="HY258" s="128"/>
      <c r="HZ258" s="128"/>
      <c r="IA258" s="128"/>
    </row>
    <row r="259" s="45" customFormat="1" spans="1:235">
      <c r="A259" s="139"/>
      <c r="B259" s="208">
        <v>5000</v>
      </c>
      <c r="C259" s="209">
        <v>196.850393700787</v>
      </c>
      <c r="D259" s="208">
        <v>3300</v>
      </c>
      <c r="E259" s="209">
        <v>129.92125984252</v>
      </c>
      <c r="F259" s="208">
        <v>140</v>
      </c>
      <c r="G259" s="209">
        <v>5.51181102362205</v>
      </c>
      <c r="H259" s="211" t="s">
        <v>39</v>
      </c>
      <c r="I259" s="208">
        <v>3700</v>
      </c>
      <c r="J259" s="223">
        <v>8157.02</v>
      </c>
      <c r="K259" s="208">
        <v>3400</v>
      </c>
      <c r="L259" s="223">
        <v>7495.64</v>
      </c>
      <c r="M259" s="208">
        <v>6338</v>
      </c>
      <c r="N259" s="224">
        <v>13972.7548</v>
      </c>
      <c r="O259" s="219"/>
      <c r="P259" s="222"/>
      <c r="Q259" s="231"/>
      <c r="R259" s="232"/>
      <c r="S259" s="231"/>
      <c r="T259" s="232"/>
      <c r="U259" s="231"/>
      <c r="V259" s="232"/>
      <c r="W259" s="234"/>
      <c r="X259" s="231"/>
      <c r="Y259" s="236"/>
      <c r="Z259" s="231"/>
      <c r="AA259" s="236"/>
      <c r="AB259" s="231"/>
      <c r="AC259" s="236"/>
      <c r="AD259" s="235"/>
      <c r="AE259" s="235"/>
      <c r="AF259" s="235"/>
      <c r="AG259" s="128"/>
      <c r="AH259" s="128"/>
      <c r="AI259" s="128"/>
      <c r="AJ259" s="128"/>
      <c r="AK259" s="128"/>
      <c r="AL259" s="128"/>
      <c r="AM259" s="128"/>
      <c r="AN259" s="128"/>
      <c r="AO259" s="128"/>
      <c r="AP259" s="128"/>
      <c r="AQ259" s="128"/>
      <c r="AR259" s="128"/>
      <c r="AS259" s="128"/>
      <c r="AT259" s="128"/>
      <c r="AU259" s="128"/>
      <c r="AV259" s="128"/>
      <c r="AW259" s="128"/>
      <c r="AX259" s="128"/>
      <c r="AY259" s="128"/>
      <c r="AZ259" s="128"/>
      <c r="BA259" s="128"/>
      <c r="BB259" s="128"/>
      <c r="BC259" s="128"/>
      <c r="BD259" s="128"/>
      <c r="BE259" s="128"/>
      <c r="BF259" s="128"/>
      <c r="BG259" s="128"/>
      <c r="BH259" s="128"/>
      <c r="BI259" s="128"/>
      <c r="BJ259" s="128"/>
      <c r="BK259" s="128"/>
      <c r="BL259" s="128"/>
      <c r="BM259" s="128"/>
      <c r="BN259" s="128"/>
      <c r="BO259" s="128"/>
      <c r="BP259" s="128"/>
      <c r="BQ259" s="128"/>
      <c r="BR259" s="128"/>
      <c r="BS259" s="128"/>
      <c r="BT259" s="128"/>
      <c r="BU259" s="128"/>
      <c r="BV259" s="128"/>
      <c r="BW259" s="128"/>
      <c r="BX259" s="128"/>
      <c r="BY259" s="128"/>
      <c r="BZ259" s="128"/>
      <c r="CA259" s="128"/>
      <c r="CB259" s="128"/>
      <c r="CC259" s="128"/>
      <c r="CD259" s="128"/>
      <c r="CE259" s="128"/>
      <c r="CF259" s="128"/>
      <c r="CG259" s="128"/>
      <c r="CH259" s="128"/>
      <c r="CI259" s="128"/>
      <c r="CJ259" s="128"/>
      <c r="CK259" s="128"/>
      <c r="CL259" s="128"/>
      <c r="CM259" s="128"/>
      <c r="CN259" s="128"/>
      <c r="CO259" s="128"/>
      <c r="CP259" s="128"/>
      <c r="CQ259" s="128"/>
      <c r="CR259" s="128"/>
      <c r="CS259" s="128"/>
      <c r="CT259" s="128"/>
      <c r="CU259" s="128"/>
      <c r="CV259" s="128"/>
      <c r="CW259" s="128"/>
      <c r="CX259" s="128"/>
      <c r="CY259" s="128"/>
      <c r="CZ259" s="128"/>
      <c r="DA259" s="128"/>
      <c r="DB259" s="128"/>
      <c r="DC259" s="128"/>
      <c r="DD259" s="128"/>
      <c r="DE259" s="128"/>
      <c r="DF259" s="128"/>
      <c r="DG259" s="128"/>
      <c r="DH259" s="128"/>
      <c r="DI259" s="128"/>
      <c r="DJ259" s="128"/>
      <c r="DK259" s="128"/>
      <c r="DL259" s="128"/>
      <c r="DM259" s="128"/>
      <c r="DN259" s="128"/>
      <c r="DO259" s="128"/>
      <c r="DP259" s="128"/>
      <c r="DQ259" s="128"/>
      <c r="DR259" s="128"/>
      <c r="DS259" s="128"/>
      <c r="DT259" s="128"/>
      <c r="DU259" s="128"/>
      <c r="DV259" s="128"/>
      <c r="DW259" s="128"/>
      <c r="DX259" s="128"/>
      <c r="DY259" s="128"/>
      <c r="DZ259" s="128"/>
      <c r="EA259" s="128"/>
      <c r="EB259" s="128"/>
      <c r="EC259" s="128"/>
      <c r="ED259" s="128"/>
      <c r="EE259" s="128"/>
      <c r="EF259" s="128"/>
      <c r="EG259" s="128"/>
      <c r="EH259" s="128"/>
      <c r="EI259" s="128"/>
      <c r="EJ259" s="128"/>
      <c r="EK259" s="128"/>
      <c r="EL259" s="128"/>
      <c r="EM259" s="128"/>
      <c r="EN259" s="128"/>
      <c r="EO259" s="128"/>
      <c r="EP259" s="128"/>
      <c r="EQ259" s="128"/>
      <c r="ER259" s="128"/>
      <c r="ES259" s="128"/>
      <c r="ET259" s="128"/>
      <c r="EU259" s="128"/>
      <c r="EV259" s="128"/>
      <c r="EW259" s="128"/>
      <c r="EX259" s="128"/>
      <c r="EY259" s="128"/>
      <c r="EZ259" s="128"/>
      <c r="FA259" s="128"/>
      <c r="FB259" s="128"/>
      <c r="FC259" s="128"/>
      <c r="FD259" s="128"/>
      <c r="FE259" s="128"/>
      <c r="FF259" s="128"/>
      <c r="FG259" s="128"/>
      <c r="FH259" s="128"/>
      <c r="FI259" s="128"/>
      <c r="FJ259" s="128"/>
      <c r="FK259" s="128"/>
      <c r="FL259" s="128"/>
      <c r="FM259" s="128"/>
      <c r="FN259" s="128"/>
      <c r="FO259" s="128"/>
      <c r="FP259" s="128"/>
      <c r="FQ259" s="128"/>
      <c r="FR259" s="128"/>
      <c r="FS259" s="128"/>
      <c r="FT259" s="128"/>
      <c r="FU259" s="128"/>
      <c r="FV259" s="128"/>
      <c r="FW259" s="128"/>
      <c r="FX259" s="128"/>
      <c r="FY259" s="128"/>
      <c r="FZ259" s="128"/>
      <c r="GA259" s="128"/>
      <c r="GB259" s="128"/>
      <c r="GC259" s="128"/>
      <c r="GD259" s="128"/>
      <c r="GE259" s="128"/>
      <c r="GF259" s="128"/>
      <c r="GG259" s="128"/>
      <c r="GH259" s="128"/>
      <c r="GI259" s="128"/>
      <c r="GJ259" s="128"/>
      <c r="GK259" s="128"/>
      <c r="GL259" s="128"/>
      <c r="GM259" s="128"/>
      <c r="GN259" s="128"/>
      <c r="GO259" s="128"/>
      <c r="GP259" s="128"/>
      <c r="GQ259" s="128"/>
      <c r="GR259" s="128"/>
      <c r="GS259" s="128"/>
      <c r="GT259" s="128"/>
      <c r="GU259" s="128"/>
      <c r="GV259" s="128"/>
      <c r="GW259" s="128"/>
      <c r="GX259" s="128"/>
      <c r="GY259" s="128"/>
      <c r="GZ259" s="128"/>
      <c r="HA259" s="128"/>
      <c r="HB259" s="128"/>
      <c r="HC259" s="128"/>
      <c r="HD259" s="128"/>
      <c r="HE259" s="128"/>
      <c r="HF259" s="128"/>
      <c r="HG259" s="128"/>
      <c r="HH259" s="128"/>
      <c r="HI259" s="128"/>
      <c r="HJ259" s="128"/>
      <c r="HK259" s="128"/>
      <c r="HL259" s="128"/>
      <c r="HM259" s="128"/>
      <c r="HN259" s="128"/>
      <c r="HO259" s="128"/>
      <c r="HP259" s="128"/>
      <c r="HQ259" s="128"/>
      <c r="HR259" s="128"/>
      <c r="HS259" s="128"/>
      <c r="HT259" s="128"/>
      <c r="HU259" s="128"/>
      <c r="HV259" s="128"/>
      <c r="HW259" s="128"/>
      <c r="HX259" s="128"/>
      <c r="HY259" s="128"/>
      <c r="HZ259" s="128"/>
      <c r="IA259" s="128"/>
    </row>
    <row r="260" s="45" customFormat="1" customHeight="1" spans="1:235">
      <c r="A260" s="139"/>
      <c r="B260" s="208">
        <v>5500</v>
      </c>
      <c r="C260" s="209">
        <v>216.535433070866</v>
      </c>
      <c r="D260" s="208">
        <v>3600</v>
      </c>
      <c r="E260" s="209">
        <v>141.732283464567</v>
      </c>
      <c r="F260" s="208">
        <v>140</v>
      </c>
      <c r="G260" s="209">
        <v>5.51181102362205</v>
      </c>
      <c r="H260" s="211" t="s">
        <v>39</v>
      </c>
      <c r="I260" s="208">
        <v>3500</v>
      </c>
      <c r="J260" s="223">
        <v>7716.1</v>
      </c>
      <c r="K260" s="208">
        <v>3210</v>
      </c>
      <c r="L260" s="223">
        <v>7076.766</v>
      </c>
      <c r="M260" s="208">
        <v>6416</v>
      </c>
      <c r="N260" s="224">
        <v>14144.7136</v>
      </c>
      <c r="O260" s="219"/>
      <c r="P260" s="222"/>
      <c r="Q260" s="231"/>
      <c r="R260" s="232"/>
      <c r="S260" s="231"/>
      <c r="T260" s="232"/>
      <c r="U260" s="231"/>
      <c r="V260" s="232"/>
      <c r="W260" s="234"/>
      <c r="X260" s="231"/>
      <c r="Y260" s="236"/>
      <c r="Z260" s="231"/>
      <c r="AA260" s="236"/>
      <c r="AB260" s="231"/>
      <c r="AC260" s="236"/>
      <c r="AD260" s="235"/>
      <c r="AE260" s="235"/>
      <c r="AF260" s="235"/>
      <c r="AG260" s="128"/>
      <c r="AH260" s="128"/>
      <c r="AI260" s="128"/>
      <c r="AJ260" s="128"/>
      <c r="AK260" s="128"/>
      <c r="AL260" s="128"/>
      <c r="AM260" s="128"/>
      <c r="AN260" s="128"/>
      <c r="AO260" s="128"/>
      <c r="AP260" s="128"/>
      <c r="AQ260" s="128"/>
      <c r="AR260" s="128"/>
      <c r="AS260" s="128"/>
      <c r="AT260" s="128"/>
      <c r="AU260" s="128"/>
      <c r="AV260" s="128"/>
      <c r="AW260" s="128"/>
      <c r="AX260" s="128"/>
      <c r="AY260" s="128"/>
      <c r="AZ260" s="128"/>
      <c r="BA260" s="128"/>
      <c r="BB260" s="128"/>
      <c r="BC260" s="128"/>
      <c r="BD260" s="128"/>
      <c r="BE260" s="128"/>
      <c r="BF260" s="128"/>
      <c r="BG260" s="128"/>
      <c r="BH260" s="128"/>
      <c r="BI260" s="128"/>
      <c r="BJ260" s="128"/>
      <c r="BK260" s="128"/>
      <c r="BL260" s="128"/>
      <c r="BM260" s="128"/>
      <c r="BN260" s="128"/>
      <c r="BO260" s="128"/>
      <c r="BP260" s="128"/>
      <c r="BQ260" s="128"/>
      <c r="BR260" s="128"/>
      <c r="BS260" s="128"/>
      <c r="BT260" s="128"/>
      <c r="BU260" s="128"/>
      <c r="BV260" s="128"/>
      <c r="BW260" s="128"/>
      <c r="BX260" s="128"/>
      <c r="BY260" s="128"/>
      <c r="BZ260" s="128"/>
      <c r="CA260" s="128"/>
      <c r="CB260" s="128"/>
      <c r="CC260" s="128"/>
      <c r="CD260" s="128"/>
      <c r="CE260" s="128"/>
      <c r="CF260" s="128"/>
      <c r="CG260" s="128"/>
      <c r="CH260" s="128"/>
      <c r="CI260" s="128"/>
      <c r="CJ260" s="128"/>
      <c r="CK260" s="128"/>
      <c r="CL260" s="128"/>
      <c r="CM260" s="128"/>
      <c r="CN260" s="128"/>
      <c r="CO260" s="128"/>
      <c r="CP260" s="128"/>
      <c r="CQ260" s="128"/>
      <c r="CR260" s="128"/>
      <c r="CS260" s="128"/>
      <c r="CT260" s="128"/>
      <c r="CU260" s="128"/>
      <c r="CV260" s="128"/>
      <c r="CW260" s="128"/>
      <c r="CX260" s="128"/>
      <c r="CY260" s="128"/>
      <c r="CZ260" s="128"/>
      <c r="DA260" s="128"/>
      <c r="DB260" s="128"/>
      <c r="DC260" s="128"/>
      <c r="DD260" s="128"/>
      <c r="DE260" s="128"/>
      <c r="DF260" s="128"/>
      <c r="DG260" s="128"/>
      <c r="DH260" s="128"/>
      <c r="DI260" s="128"/>
      <c r="DJ260" s="128"/>
      <c r="DK260" s="128"/>
      <c r="DL260" s="128"/>
      <c r="DM260" s="128"/>
      <c r="DN260" s="128"/>
      <c r="DO260" s="128"/>
      <c r="DP260" s="128"/>
      <c r="DQ260" s="128"/>
      <c r="DR260" s="128"/>
      <c r="DS260" s="128"/>
      <c r="DT260" s="128"/>
      <c r="DU260" s="128"/>
      <c r="DV260" s="128"/>
      <c r="DW260" s="128"/>
      <c r="DX260" s="128"/>
      <c r="DY260" s="128"/>
      <c r="DZ260" s="128"/>
      <c r="EA260" s="128"/>
      <c r="EB260" s="128"/>
      <c r="EC260" s="128"/>
      <c r="ED260" s="128"/>
      <c r="EE260" s="128"/>
      <c r="EF260" s="128"/>
      <c r="EG260" s="128"/>
      <c r="EH260" s="128"/>
      <c r="EI260" s="128"/>
      <c r="EJ260" s="128"/>
      <c r="EK260" s="128"/>
      <c r="EL260" s="128"/>
      <c r="EM260" s="128"/>
      <c r="EN260" s="128"/>
      <c r="EO260" s="128"/>
      <c r="EP260" s="128"/>
      <c r="EQ260" s="128"/>
      <c r="ER260" s="128"/>
      <c r="ES260" s="128"/>
      <c r="ET260" s="128"/>
      <c r="EU260" s="128"/>
      <c r="EV260" s="128"/>
      <c r="EW260" s="128"/>
      <c r="EX260" s="128"/>
      <c r="EY260" s="128"/>
      <c r="EZ260" s="128"/>
      <c r="FA260" s="128"/>
      <c r="FB260" s="128"/>
      <c r="FC260" s="128"/>
      <c r="FD260" s="128"/>
      <c r="FE260" s="128"/>
      <c r="FF260" s="128"/>
      <c r="FG260" s="128"/>
      <c r="FH260" s="128"/>
      <c r="FI260" s="128"/>
      <c r="FJ260" s="128"/>
      <c r="FK260" s="128"/>
      <c r="FL260" s="128"/>
      <c r="FM260" s="128"/>
      <c r="FN260" s="128"/>
      <c r="FO260" s="128"/>
      <c r="FP260" s="128"/>
      <c r="FQ260" s="128"/>
      <c r="FR260" s="128"/>
      <c r="FS260" s="128"/>
      <c r="FT260" s="128"/>
      <c r="FU260" s="128"/>
      <c r="FV260" s="128"/>
      <c r="FW260" s="128"/>
      <c r="FX260" s="128"/>
      <c r="FY260" s="128"/>
      <c r="FZ260" s="128"/>
      <c r="GA260" s="128"/>
      <c r="GB260" s="128"/>
      <c r="GC260" s="128"/>
      <c r="GD260" s="128"/>
      <c r="GE260" s="128"/>
      <c r="GF260" s="128"/>
      <c r="GG260" s="128"/>
      <c r="GH260" s="128"/>
      <c r="GI260" s="128"/>
      <c r="GJ260" s="128"/>
      <c r="GK260" s="128"/>
      <c r="GL260" s="128"/>
      <c r="GM260" s="128"/>
      <c r="GN260" s="128"/>
      <c r="GO260" s="128"/>
      <c r="GP260" s="128"/>
      <c r="GQ260" s="128"/>
      <c r="GR260" s="128"/>
      <c r="GS260" s="128"/>
      <c r="GT260" s="128"/>
      <c r="GU260" s="128"/>
      <c r="GV260" s="128"/>
      <c r="GW260" s="128"/>
      <c r="GX260" s="128"/>
      <c r="GY260" s="128"/>
      <c r="GZ260" s="128"/>
      <c r="HA260" s="128"/>
      <c r="HB260" s="128"/>
      <c r="HC260" s="128"/>
      <c r="HD260" s="128"/>
      <c r="HE260" s="128"/>
      <c r="HF260" s="128"/>
      <c r="HG260" s="128"/>
      <c r="HH260" s="128"/>
      <c r="HI260" s="128"/>
      <c r="HJ260" s="128"/>
      <c r="HK260" s="128"/>
      <c r="HL260" s="128"/>
      <c r="HM260" s="128"/>
      <c r="HN260" s="128"/>
      <c r="HO260" s="128"/>
      <c r="HP260" s="128"/>
      <c r="HQ260" s="128"/>
      <c r="HR260" s="128"/>
      <c r="HS260" s="128"/>
      <c r="HT260" s="128"/>
      <c r="HU260" s="128"/>
      <c r="HV260" s="128"/>
      <c r="HW260" s="128"/>
      <c r="HX260" s="128"/>
      <c r="HY260" s="128"/>
      <c r="HZ260" s="128"/>
      <c r="IA260" s="128"/>
    </row>
    <row r="261" s="45" customFormat="1" spans="1:235">
      <c r="A261" s="139"/>
      <c r="B261" s="208">
        <v>6000</v>
      </c>
      <c r="C261" s="209">
        <v>236.220472440945</v>
      </c>
      <c r="D261" s="208">
        <v>3850</v>
      </c>
      <c r="E261" s="209">
        <v>151.574803149606</v>
      </c>
      <c r="F261" s="208">
        <v>140</v>
      </c>
      <c r="G261" s="209">
        <v>5.51181102362205</v>
      </c>
      <c r="H261" s="211" t="s">
        <v>39</v>
      </c>
      <c r="I261" s="208">
        <v>3200</v>
      </c>
      <c r="J261" s="223">
        <v>7054.72</v>
      </c>
      <c r="K261" s="208">
        <v>2930</v>
      </c>
      <c r="L261" s="223">
        <v>6459.478</v>
      </c>
      <c r="M261" s="208">
        <v>6482</v>
      </c>
      <c r="N261" s="224">
        <v>14290.2172</v>
      </c>
      <c r="O261" s="219"/>
      <c r="P261" s="222"/>
      <c r="Q261" s="231"/>
      <c r="R261" s="232"/>
      <c r="S261" s="231"/>
      <c r="T261" s="232"/>
      <c r="U261" s="231"/>
      <c r="V261" s="232"/>
      <c r="W261" s="234"/>
      <c r="X261" s="231"/>
      <c r="Y261" s="236"/>
      <c r="Z261" s="231"/>
      <c r="AA261" s="236"/>
      <c r="AB261" s="231"/>
      <c r="AC261" s="236"/>
      <c r="AD261" s="235"/>
      <c r="AE261" s="235"/>
      <c r="AF261" s="235"/>
      <c r="AG261" s="128"/>
      <c r="AH261" s="128"/>
      <c r="AI261" s="128"/>
      <c r="AJ261" s="128"/>
      <c r="AK261" s="128"/>
      <c r="AL261" s="128"/>
      <c r="AM261" s="128"/>
      <c r="AN261" s="128"/>
      <c r="AO261" s="128"/>
      <c r="AP261" s="128"/>
      <c r="AQ261" s="128"/>
      <c r="AR261" s="128"/>
      <c r="AS261" s="128"/>
      <c r="AT261" s="128"/>
      <c r="AU261" s="128"/>
      <c r="AV261" s="128"/>
      <c r="AW261" s="128"/>
      <c r="AX261" s="128"/>
      <c r="AY261" s="128"/>
      <c r="AZ261" s="128"/>
      <c r="BA261" s="128"/>
      <c r="BB261" s="128"/>
      <c r="BC261" s="128"/>
      <c r="BD261" s="128"/>
      <c r="BE261" s="128"/>
      <c r="BF261" s="128"/>
      <c r="BG261" s="128"/>
      <c r="BH261" s="128"/>
      <c r="BI261" s="128"/>
      <c r="BJ261" s="128"/>
      <c r="BK261" s="128"/>
      <c r="BL261" s="128"/>
      <c r="BM261" s="128"/>
      <c r="BN261" s="128"/>
      <c r="BO261" s="128"/>
      <c r="BP261" s="128"/>
      <c r="BQ261" s="128"/>
      <c r="BR261" s="128"/>
      <c r="BS261" s="128"/>
      <c r="BT261" s="128"/>
      <c r="BU261" s="128"/>
      <c r="BV261" s="128"/>
      <c r="BW261" s="128"/>
      <c r="BX261" s="128"/>
      <c r="BY261" s="128"/>
      <c r="BZ261" s="128"/>
      <c r="CA261" s="128"/>
      <c r="CB261" s="128"/>
      <c r="CC261" s="128"/>
      <c r="CD261" s="128"/>
      <c r="CE261" s="128"/>
      <c r="CF261" s="128"/>
      <c r="CG261" s="128"/>
      <c r="CH261" s="128"/>
      <c r="CI261" s="128"/>
      <c r="CJ261" s="128"/>
      <c r="CK261" s="128"/>
      <c r="CL261" s="128"/>
      <c r="CM261" s="128"/>
      <c r="CN261" s="128"/>
      <c r="CO261" s="128"/>
      <c r="CP261" s="128"/>
      <c r="CQ261" s="128"/>
      <c r="CR261" s="128"/>
      <c r="CS261" s="128"/>
      <c r="CT261" s="128"/>
      <c r="CU261" s="128"/>
      <c r="CV261" s="128"/>
      <c r="CW261" s="128"/>
      <c r="CX261" s="128"/>
      <c r="CY261" s="128"/>
      <c r="CZ261" s="128"/>
      <c r="DA261" s="128"/>
      <c r="DB261" s="128"/>
      <c r="DC261" s="128"/>
      <c r="DD261" s="128"/>
      <c r="DE261" s="128"/>
      <c r="DF261" s="128"/>
      <c r="DG261" s="128"/>
      <c r="DH261" s="128"/>
      <c r="DI261" s="128"/>
      <c r="DJ261" s="128"/>
      <c r="DK261" s="128"/>
      <c r="DL261" s="128"/>
      <c r="DM261" s="128"/>
      <c r="DN261" s="128"/>
      <c r="DO261" s="128"/>
      <c r="DP261" s="128"/>
      <c r="DQ261" s="128"/>
      <c r="DR261" s="128"/>
      <c r="DS261" s="128"/>
      <c r="DT261" s="128"/>
      <c r="DU261" s="128"/>
      <c r="DV261" s="128"/>
      <c r="DW261" s="128"/>
      <c r="DX261" s="128"/>
      <c r="DY261" s="128"/>
      <c r="DZ261" s="128"/>
      <c r="EA261" s="128"/>
      <c r="EB261" s="128"/>
      <c r="EC261" s="128"/>
      <c r="ED261" s="128"/>
      <c r="EE261" s="128"/>
      <c r="EF261" s="128"/>
      <c r="EG261" s="128"/>
      <c r="EH261" s="128"/>
      <c r="EI261" s="128"/>
      <c r="EJ261" s="128"/>
      <c r="EK261" s="128"/>
      <c r="EL261" s="128"/>
      <c r="EM261" s="128"/>
      <c r="EN261" s="128"/>
      <c r="EO261" s="128"/>
      <c r="EP261" s="128"/>
      <c r="EQ261" s="128"/>
      <c r="ER261" s="128"/>
      <c r="ES261" s="128"/>
      <c r="ET261" s="128"/>
      <c r="EU261" s="128"/>
      <c r="EV261" s="128"/>
      <c r="EW261" s="128"/>
      <c r="EX261" s="128"/>
      <c r="EY261" s="128"/>
      <c r="EZ261" s="128"/>
      <c r="FA261" s="128"/>
      <c r="FB261" s="128"/>
      <c r="FC261" s="128"/>
      <c r="FD261" s="128"/>
      <c r="FE261" s="128"/>
      <c r="FF261" s="128"/>
      <c r="FG261" s="128"/>
      <c r="FH261" s="128"/>
      <c r="FI261" s="128"/>
      <c r="FJ261" s="128"/>
      <c r="FK261" s="128"/>
      <c r="FL261" s="128"/>
      <c r="FM261" s="128"/>
      <c r="FN261" s="128"/>
      <c r="FO261" s="128"/>
      <c r="FP261" s="128"/>
      <c r="FQ261" s="128"/>
      <c r="FR261" s="128"/>
      <c r="FS261" s="128"/>
      <c r="FT261" s="128"/>
      <c r="FU261" s="128"/>
      <c r="FV261" s="128"/>
      <c r="FW261" s="128"/>
      <c r="FX261" s="128"/>
      <c r="FY261" s="128"/>
      <c r="FZ261" s="128"/>
      <c r="GA261" s="128"/>
      <c r="GB261" s="128"/>
      <c r="GC261" s="128"/>
      <c r="GD261" s="128"/>
      <c r="GE261" s="128"/>
      <c r="GF261" s="128"/>
      <c r="GG261" s="128"/>
      <c r="GH261" s="128"/>
      <c r="GI261" s="128"/>
      <c r="GJ261" s="128"/>
      <c r="GK261" s="128"/>
      <c r="GL261" s="128"/>
      <c r="GM261" s="128"/>
      <c r="GN261" s="128"/>
      <c r="GO261" s="128"/>
      <c r="GP261" s="128"/>
      <c r="GQ261" s="128"/>
      <c r="GR261" s="128"/>
      <c r="GS261" s="128"/>
      <c r="GT261" s="128"/>
      <c r="GU261" s="128"/>
      <c r="GV261" s="128"/>
      <c r="GW261" s="128"/>
      <c r="GX261" s="128"/>
      <c r="GY261" s="128"/>
      <c r="GZ261" s="128"/>
      <c r="HA261" s="128"/>
      <c r="HB261" s="128"/>
      <c r="HC261" s="128"/>
      <c r="HD261" s="128"/>
      <c r="HE261" s="128"/>
      <c r="HF261" s="128"/>
      <c r="HG261" s="128"/>
      <c r="HH261" s="128"/>
      <c r="HI261" s="128"/>
      <c r="HJ261" s="128"/>
      <c r="HK261" s="128"/>
      <c r="HL261" s="128"/>
      <c r="HM261" s="128"/>
      <c r="HN261" s="128"/>
      <c r="HO261" s="128"/>
      <c r="HP261" s="128"/>
      <c r="HQ261" s="128"/>
      <c r="HR261" s="128"/>
      <c r="HS261" s="128"/>
      <c r="HT261" s="128"/>
      <c r="HU261" s="128"/>
      <c r="HV261" s="128"/>
      <c r="HW261" s="128"/>
      <c r="HX261" s="128"/>
      <c r="HY261" s="128"/>
      <c r="HZ261" s="128"/>
      <c r="IA261" s="128"/>
    </row>
    <row r="262" s="45" customFormat="1" spans="1:235">
      <c r="A262" s="237" t="s">
        <v>65</v>
      </c>
      <c r="B262" s="141">
        <v>3000</v>
      </c>
      <c r="C262" s="209">
        <v>118.110236220472</v>
      </c>
      <c r="D262" s="208">
        <v>2250</v>
      </c>
      <c r="E262" s="209">
        <v>88.5826771653543</v>
      </c>
      <c r="F262" s="208">
        <v>1108</v>
      </c>
      <c r="G262" s="209">
        <v>43.6220472440945</v>
      </c>
      <c r="H262" s="211" t="s">
        <v>108</v>
      </c>
      <c r="I262" s="208">
        <v>4000</v>
      </c>
      <c r="J262" s="223">
        <v>8818.4</v>
      </c>
      <c r="K262" s="208">
        <v>3680</v>
      </c>
      <c r="L262" s="223">
        <v>8112.928</v>
      </c>
      <c r="M262" s="208">
        <v>6014</v>
      </c>
      <c r="N262" s="224">
        <v>13258.4644</v>
      </c>
      <c r="O262" s="219"/>
      <c r="P262" s="242"/>
      <c r="Q262" s="229"/>
      <c r="R262" s="232"/>
      <c r="S262" s="231"/>
      <c r="T262" s="232"/>
      <c r="U262" s="231"/>
      <c r="V262" s="232"/>
      <c r="W262" s="234"/>
      <c r="X262" s="231"/>
      <c r="Y262" s="236"/>
      <c r="Z262" s="231"/>
      <c r="AA262" s="236"/>
      <c r="AB262" s="231"/>
      <c r="AC262" s="236"/>
      <c r="AD262" s="235"/>
      <c r="AE262" s="235"/>
      <c r="AF262" s="235"/>
      <c r="AG262" s="128"/>
      <c r="AH262" s="128"/>
      <c r="AI262" s="128"/>
      <c r="AJ262" s="128"/>
      <c r="AK262" s="128"/>
      <c r="AL262" s="128"/>
      <c r="AM262" s="128"/>
      <c r="AN262" s="128"/>
      <c r="AO262" s="128"/>
      <c r="AP262" s="128"/>
      <c r="AQ262" s="128"/>
      <c r="AR262" s="128"/>
      <c r="AS262" s="128"/>
      <c r="AT262" s="128"/>
      <c r="AU262" s="128"/>
      <c r="AV262" s="128"/>
      <c r="AW262" s="128"/>
      <c r="AX262" s="128"/>
      <c r="AY262" s="128"/>
      <c r="AZ262" s="128"/>
      <c r="BA262" s="128"/>
      <c r="BB262" s="128"/>
      <c r="BC262" s="128"/>
      <c r="BD262" s="128"/>
      <c r="BE262" s="128"/>
      <c r="BF262" s="128"/>
      <c r="BG262" s="128"/>
      <c r="BH262" s="128"/>
      <c r="BI262" s="128"/>
      <c r="BJ262" s="128"/>
      <c r="BK262" s="128"/>
      <c r="BL262" s="128"/>
      <c r="BM262" s="128"/>
      <c r="BN262" s="128"/>
      <c r="BO262" s="128"/>
      <c r="BP262" s="128"/>
      <c r="BQ262" s="128"/>
      <c r="BR262" s="128"/>
      <c r="BS262" s="128"/>
      <c r="BT262" s="128"/>
      <c r="BU262" s="128"/>
      <c r="BV262" s="128"/>
      <c r="BW262" s="128"/>
      <c r="BX262" s="128"/>
      <c r="BY262" s="128"/>
      <c r="BZ262" s="128"/>
      <c r="CA262" s="128"/>
      <c r="CB262" s="128"/>
      <c r="CC262" s="128"/>
      <c r="CD262" s="128"/>
      <c r="CE262" s="128"/>
      <c r="CF262" s="128"/>
      <c r="CG262" s="128"/>
      <c r="CH262" s="128"/>
      <c r="CI262" s="128"/>
      <c r="CJ262" s="128"/>
      <c r="CK262" s="128"/>
      <c r="CL262" s="128"/>
      <c r="CM262" s="128"/>
      <c r="CN262" s="128"/>
      <c r="CO262" s="128"/>
      <c r="CP262" s="128"/>
      <c r="CQ262" s="128"/>
      <c r="CR262" s="128"/>
      <c r="CS262" s="128"/>
      <c r="CT262" s="128"/>
      <c r="CU262" s="128"/>
      <c r="CV262" s="128"/>
      <c r="CW262" s="128"/>
      <c r="CX262" s="128"/>
      <c r="CY262" s="128"/>
      <c r="CZ262" s="128"/>
      <c r="DA262" s="128"/>
      <c r="DB262" s="128"/>
      <c r="DC262" s="128"/>
      <c r="DD262" s="128"/>
      <c r="DE262" s="128"/>
      <c r="DF262" s="128"/>
      <c r="DG262" s="128"/>
      <c r="DH262" s="128"/>
      <c r="DI262" s="128"/>
      <c r="DJ262" s="128"/>
      <c r="DK262" s="128"/>
      <c r="DL262" s="128"/>
      <c r="DM262" s="128"/>
      <c r="DN262" s="128"/>
      <c r="DO262" s="128"/>
      <c r="DP262" s="128"/>
      <c r="DQ262" s="128"/>
      <c r="DR262" s="128"/>
      <c r="DS262" s="128"/>
      <c r="DT262" s="128"/>
      <c r="DU262" s="128"/>
      <c r="DV262" s="128"/>
      <c r="DW262" s="128"/>
      <c r="DX262" s="128"/>
      <c r="DY262" s="128"/>
      <c r="DZ262" s="128"/>
      <c r="EA262" s="128"/>
      <c r="EB262" s="128"/>
      <c r="EC262" s="128"/>
      <c r="ED262" s="128"/>
      <c r="EE262" s="128"/>
      <c r="EF262" s="128"/>
      <c r="EG262" s="128"/>
      <c r="EH262" s="128"/>
      <c r="EI262" s="128"/>
      <c r="EJ262" s="128"/>
      <c r="EK262" s="128"/>
      <c r="EL262" s="128"/>
      <c r="EM262" s="128"/>
      <c r="EN262" s="128"/>
      <c r="EO262" s="128"/>
      <c r="EP262" s="128"/>
      <c r="EQ262" s="128"/>
      <c r="ER262" s="128"/>
      <c r="ES262" s="128"/>
      <c r="ET262" s="128"/>
      <c r="EU262" s="128"/>
      <c r="EV262" s="128"/>
      <c r="EW262" s="128"/>
      <c r="EX262" s="128"/>
      <c r="EY262" s="128"/>
      <c r="EZ262" s="128"/>
      <c r="FA262" s="128"/>
      <c r="FB262" s="128"/>
      <c r="FC262" s="128"/>
      <c r="FD262" s="128"/>
      <c r="FE262" s="128"/>
      <c r="FF262" s="128"/>
      <c r="FG262" s="128"/>
      <c r="FH262" s="128"/>
      <c r="FI262" s="128"/>
      <c r="FJ262" s="128"/>
      <c r="FK262" s="128"/>
      <c r="FL262" s="128"/>
      <c r="FM262" s="128"/>
      <c r="FN262" s="128"/>
      <c r="FO262" s="128"/>
      <c r="FP262" s="128"/>
      <c r="FQ262" s="128"/>
      <c r="FR262" s="128"/>
      <c r="FS262" s="128"/>
      <c r="FT262" s="128"/>
      <c r="FU262" s="128"/>
      <c r="FV262" s="128"/>
      <c r="FW262" s="128"/>
      <c r="FX262" s="128"/>
      <c r="FY262" s="128"/>
      <c r="FZ262" s="128"/>
      <c r="GA262" s="128"/>
      <c r="GB262" s="128"/>
      <c r="GC262" s="128"/>
      <c r="GD262" s="128"/>
      <c r="GE262" s="128"/>
      <c r="GF262" s="128"/>
      <c r="GG262" s="128"/>
      <c r="GH262" s="128"/>
      <c r="GI262" s="128"/>
      <c r="GJ262" s="128"/>
      <c r="GK262" s="128"/>
      <c r="GL262" s="128"/>
      <c r="GM262" s="128"/>
      <c r="GN262" s="128"/>
      <c r="GO262" s="128"/>
      <c r="GP262" s="128"/>
      <c r="GQ262" s="128"/>
      <c r="GR262" s="128"/>
      <c r="GS262" s="128"/>
      <c r="GT262" s="128"/>
      <c r="GU262" s="128"/>
      <c r="GV262" s="128"/>
      <c r="GW262" s="128"/>
      <c r="GX262" s="128"/>
      <c r="GY262" s="128"/>
      <c r="GZ262" s="128"/>
      <c r="HA262" s="128"/>
      <c r="HB262" s="128"/>
      <c r="HC262" s="128"/>
      <c r="HD262" s="128"/>
      <c r="HE262" s="128"/>
      <c r="HF262" s="128"/>
      <c r="HG262" s="128"/>
      <c r="HH262" s="128"/>
      <c r="HI262" s="128"/>
      <c r="HJ262" s="128"/>
      <c r="HK262" s="128"/>
      <c r="HL262" s="128"/>
      <c r="HM262" s="128"/>
      <c r="HN262" s="128"/>
      <c r="HO262" s="128"/>
      <c r="HP262" s="128"/>
      <c r="HQ262" s="128"/>
      <c r="HR262" s="128"/>
      <c r="HS262" s="128"/>
      <c r="HT262" s="128"/>
      <c r="HU262" s="128"/>
      <c r="HV262" s="128"/>
      <c r="HW262" s="128"/>
      <c r="HX262" s="128"/>
      <c r="HY262" s="128"/>
      <c r="HZ262" s="128"/>
      <c r="IA262" s="128"/>
    </row>
    <row r="263" s="45" customFormat="1" spans="1:235">
      <c r="A263" s="139" t="s">
        <v>66</v>
      </c>
      <c r="B263" s="208">
        <v>4000</v>
      </c>
      <c r="C263" s="209">
        <v>157.48031496063</v>
      </c>
      <c r="D263" s="208">
        <v>2085</v>
      </c>
      <c r="E263" s="209">
        <v>82.0866141732284</v>
      </c>
      <c r="F263" s="208">
        <v>943</v>
      </c>
      <c r="G263" s="209">
        <v>37.1259842519685</v>
      </c>
      <c r="H263" s="211" t="s">
        <v>39</v>
      </c>
      <c r="I263" s="208">
        <v>4000</v>
      </c>
      <c r="J263" s="223">
        <v>8818.4</v>
      </c>
      <c r="K263" s="208">
        <v>3680</v>
      </c>
      <c r="L263" s="223">
        <v>8112.928</v>
      </c>
      <c r="M263" s="208">
        <v>6262</v>
      </c>
      <c r="N263" s="224">
        <v>13805.2052</v>
      </c>
      <c r="O263" s="219"/>
      <c r="P263" s="222"/>
      <c r="Q263" s="231"/>
      <c r="R263" s="232"/>
      <c r="S263" s="231"/>
      <c r="T263" s="232"/>
      <c r="U263" s="231"/>
      <c r="V263" s="232"/>
      <c r="W263" s="234"/>
      <c r="X263" s="231"/>
      <c r="Y263" s="236"/>
      <c r="Z263" s="231"/>
      <c r="AA263" s="236"/>
      <c r="AB263" s="231"/>
      <c r="AC263" s="236"/>
      <c r="AD263" s="235"/>
      <c r="AE263" s="235"/>
      <c r="AF263" s="235"/>
      <c r="AG263" s="128"/>
      <c r="AH263" s="128"/>
      <c r="AI263" s="128"/>
      <c r="AJ263" s="128"/>
      <c r="AK263" s="128"/>
      <c r="AL263" s="128"/>
      <c r="AM263" s="128"/>
      <c r="AN263" s="128"/>
      <c r="AO263" s="128"/>
      <c r="AP263" s="128"/>
      <c r="AQ263" s="128"/>
      <c r="AR263" s="128"/>
      <c r="AS263" s="128"/>
      <c r="AT263" s="128"/>
      <c r="AU263" s="128"/>
      <c r="AV263" s="128"/>
      <c r="AW263" s="128"/>
      <c r="AX263" s="128"/>
      <c r="AY263" s="128"/>
      <c r="AZ263" s="128"/>
      <c r="BA263" s="128"/>
      <c r="BB263" s="128"/>
      <c r="BC263" s="128"/>
      <c r="BD263" s="128"/>
      <c r="BE263" s="128"/>
      <c r="BF263" s="128"/>
      <c r="BG263" s="128"/>
      <c r="BH263" s="128"/>
      <c r="BI263" s="128"/>
      <c r="BJ263" s="128"/>
      <c r="BK263" s="128"/>
      <c r="BL263" s="128"/>
      <c r="BM263" s="128"/>
      <c r="BN263" s="128"/>
      <c r="BO263" s="128"/>
      <c r="BP263" s="128"/>
      <c r="BQ263" s="128"/>
      <c r="BR263" s="128"/>
      <c r="BS263" s="128"/>
      <c r="BT263" s="128"/>
      <c r="BU263" s="128"/>
      <c r="BV263" s="128"/>
      <c r="BW263" s="128"/>
      <c r="BX263" s="128"/>
      <c r="BY263" s="128"/>
      <c r="BZ263" s="128"/>
      <c r="CA263" s="128"/>
      <c r="CB263" s="128"/>
      <c r="CC263" s="128"/>
      <c r="CD263" s="128"/>
      <c r="CE263" s="128"/>
      <c r="CF263" s="128"/>
      <c r="CG263" s="128"/>
      <c r="CH263" s="128"/>
      <c r="CI263" s="128"/>
      <c r="CJ263" s="128"/>
      <c r="CK263" s="128"/>
      <c r="CL263" s="128"/>
      <c r="CM263" s="128"/>
      <c r="CN263" s="128"/>
      <c r="CO263" s="128"/>
      <c r="CP263" s="128"/>
      <c r="CQ263" s="128"/>
      <c r="CR263" s="128"/>
      <c r="CS263" s="128"/>
      <c r="CT263" s="128"/>
      <c r="CU263" s="128"/>
      <c r="CV263" s="128"/>
      <c r="CW263" s="128"/>
      <c r="CX263" s="128"/>
      <c r="CY263" s="128"/>
      <c r="CZ263" s="128"/>
      <c r="DA263" s="128"/>
      <c r="DB263" s="128"/>
      <c r="DC263" s="128"/>
      <c r="DD263" s="128"/>
      <c r="DE263" s="128"/>
      <c r="DF263" s="128"/>
      <c r="DG263" s="128"/>
      <c r="DH263" s="128"/>
      <c r="DI263" s="128"/>
      <c r="DJ263" s="128"/>
      <c r="DK263" s="128"/>
      <c r="DL263" s="128"/>
      <c r="DM263" s="128"/>
      <c r="DN263" s="128"/>
      <c r="DO263" s="128"/>
      <c r="DP263" s="128"/>
      <c r="DQ263" s="128"/>
      <c r="DR263" s="128"/>
      <c r="DS263" s="128"/>
      <c r="DT263" s="128"/>
      <c r="DU263" s="128"/>
      <c r="DV263" s="128"/>
      <c r="DW263" s="128"/>
      <c r="DX263" s="128"/>
      <c r="DY263" s="128"/>
      <c r="DZ263" s="128"/>
      <c r="EA263" s="128"/>
      <c r="EB263" s="128"/>
      <c r="EC263" s="128"/>
      <c r="ED263" s="128"/>
      <c r="EE263" s="128"/>
      <c r="EF263" s="128"/>
      <c r="EG263" s="128"/>
      <c r="EH263" s="128"/>
      <c r="EI263" s="128"/>
      <c r="EJ263" s="128"/>
      <c r="EK263" s="128"/>
      <c r="EL263" s="128"/>
      <c r="EM263" s="128"/>
      <c r="EN263" s="128"/>
      <c r="EO263" s="128"/>
      <c r="EP263" s="128"/>
      <c r="EQ263" s="128"/>
      <c r="ER263" s="128"/>
      <c r="ES263" s="128"/>
      <c r="ET263" s="128"/>
      <c r="EU263" s="128"/>
      <c r="EV263" s="128"/>
      <c r="EW263" s="128"/>
      <c r="EX263" s="128"/>
      <c r="EY263" s="128"/>
      <c r="EZ263" s="128"/>
      <c r="FA263" s="128"/>
      <c r="FB263" s="128"/>
      <c r="FC263" s="128"/>
      <c r="FD263" s="128"/>
      <c r="FE263" s="128"/>
      <c r="FF263" s="128"/>
      <c r="FG263" s="128"/>
      <c r="FH263" s="128"/>
      <c r="FI263" s="128"/>
      <c r="FJ263" s="128"/>
      <c r="FK263" s="128"/>
      <c r="FL263" s="128"/>
      <c r="FM263" s="128"/>
      <c r="FN263" s="128"/>
      <c r="FO263" s="128"/>
      <c r="FP263" s="128"/>
      <c r="FQ263" s="128"/>
      <c r="FR263" s="128"/>
      <c r="FS263" s="128"/>
      <c r="FT263" s="128"/>
      <c r="FU263" s="128"/>
      <c r="FV263" s="128"/>
      <c r="FW263" s="128"/>
      <c r="FX263" s="128"/>
      <c r="FY263" s="128"/>
      <c r="FZ263" s="128"/>
      <c r="GA263" s="128"/>
      <c r="GB263" s="128"/>
      <c r="GC263" s="128"/>
      <c r="GD263" s="128"/>
      <c r="GE263" s="128"/>
      <c r="GF263" s="128"/>
      <c r="GG263" s="128"/>
      <c r="GH263" s="128"/>
      <c r="GI263" s="128"/>
      <c r="GJ263" s="128"/>
      <c r="GK263" s="128"/>
      <c r="GL263" s="128"/>
      <c r="GM263" s="128"/>
      <c r="GN263" s="128"/>
      <c r="GO263" s="128"/>
      <c r="GP263" s="128"/>
      <c r="GQ263" s="128"/>
      <c r="GR263" s="128"/>
      <c r="GS263" s="128"/>
      <c r="GT263" s="128"/>
      <c r="GU263" s="128"/>
      <c r="GV263" s="128"/>
      <c r="GW263" s="128"/>
      <c r="GX263" s="128"/>
      <c r="GY263" s="128"/>
      <c r="GZ263" s="128"/>
      <c r="HA263" s="128"/>
      <c r="HB263" s="128"/>
      <c r="HC263" s="128"/>
      <c r="HD263" s="128"/>
      <c r="HE263" s="128"/>
      <c r="HF263" s="128"/>
      <c r="HG263" s="128"/>
      <c r="HH263" s="128"/>
      <c r="HI263" s="128"/>
      <c r="HJ263" s="128"/>
      <c r="HK263" s="128"/>
      <c r="HL263" s="128"/>
      <c r="HM263" s="128"/>
      <c r="HN263" s="128"/>
      <c r="HO263" s="128"/>
      <c r="HP263" s="128"/>
      <c r="HQ263" s="128"/>
      <c r="HR263" s="128"/>
      <c r="HS263" s="128"/>
      <c r="HT263" s="128"/>
      <c r="HU263" s="128"/>
      <c r="HV263" s="128"/>
      <c r="HW263" s="128"/>
      <c r="HX263" s="128"/>
      <c r="HY263" s="128"/>
      <c r="HZ263" s="128"/>
      <c r="IA263" s="128"/>
    </row>
    <row r="264" s="45" customFormat="1" spans="1:235">
      <c r="A264" s="139"/>
      <c r="B264" s="208">
        <v>4500</v>
      </c>
      <c r="C264" s="209">
        <v>177.165354330709</v>
      </c>
      <c r="D264" s="208">
        <v>2250</v>
      </c>
      <c r="E264" s="209">
        <v>88.5826771653543</v>
      </c>
      <c r="F264" s="208">
        <v>1108</v>
      </c>
      <c r="G264" s="209">
        <v>43.6220472440945</v>
      </c>
      <c r="H264" s="211" t="s">
        <v>39</v>
      </c>
      <c r="I264" s="208">
        <v>3800</v>
      </c>
      <c r="J264" s="223">
        <v>8377.48</v>
      </c>
      <c r="K264" s="223">
        <v>3490</v>
      </c>
      <c r="L264" s="223">
        <v>7694.054</v>
      </c>
      <c r="M264" s="208">
        <v>6328</v>
      </c>
      <c r="N264" s="224">
        <v>13950.7088</v>
      </c>
      <c r="O264" s="219"/>
      <c r="P264" s="222"/>
      <c r="Q264" s="231"/>
      <c r="R264" s="232"/>
      <c r="S264" s="231"/>
      <c r="T264" s="232"/>
      <c r="U264" s="231"/>
      <c r="V264" s="232"/>
      <c r="W264" s="234"/>
      <c r="X264" s="231"/>
      <c r="Y264" s="236"/>
      <c r="Z264" s="231"/>
      <c r="AA264" s="236"/>
      <c r="AB264" s="231"/>
      <c r="AC264" s="236"/>
      <c r="AD264" s="235"/>
      <c r="AE264" s="235"/>
      <c r="AF264" s="235"/>
      <c r="AG264" s="128"/>
      <c r="AH264" s="128"/>
      <c r="AI264" s="128"/>
      <c r="AJ264" s="128"/>
      <c r="AK264" s="128"/>
      <c r="AL264" s="128"/>
      <c r="AM264" s="128"/>
      <c r="AN264" s="128"/>
      <c r="AO264" s="128"/>
      <c r="AP264" s="128"/>
      <c r="AQ264" s="128"/>
      <c r="AR264" s="128"/>
      <c r="AS264" s="128"/>
      <c r="AT264" s="128"/>
      <c r="AU264" s="128"/>
      <c r="AV264" s="128"/>
      <c r="AW264" s="128"/>
      <c r="AX264" s="128"/>
      <c r="AY264" s="128"/>
      <c r="AZ264" s="128"/>
      <c r="BA264" s="128"/>
      <c r="BB264" s="128"/>
      <c r="BC264" s="128"/>
      <c r="BD264" s="128"/>
      <c r="BE264" s="128"/>
      <c r="BF264" s="128"/>
      <c r="BG264" s="128"/>
      <c r="BH264" s="128"/>
      <c r="BI264" s="128"/>
      <c r="BJ264" s="128"/>
      <c r="BK264" s="128"/>
      <c r="BL264" s="128"/>
      <c r="BM264" s="128"/>
      <c r="BN264" s="128"/>
      <c r="BO264" s="128"/>
      <c r="BP264" s="128"/>
      <c r="BQ264" s="128"/>
      <c r="BR264" s="128"/>
      <c r="BS264" s="128"/>
      <c r="BT264" s="128"/>
      <c r="BU264" s="128"/>
      <c r="BV264" s="128"/>
      <c r="BW264" s="128"/>
      <c r="BX264" s="128"/>
      <c r="BY264" s="128"/>
      <c r="BZ264" s="128"/>
      <c r="CA264" s="128"/>
      <c r="CB264" s="128"/>
      <c r="CC264" s="128"/>
      <c r="CD264" s="128"/>
      <c r="CE264" s="128"/>
      <c r="CF264" s="128"/>
      <c r="CG264" s="128"/>
      <c r="CH264" s="128"/>
      <c r="CI264" s="128"/>
      <c r="CJ264" s="128"/>
      <c r="CK264" s="128"/>
      <c r="CL264" s="128"/>
      <c r="CM264" s="128"/>
      <c r="CN264" s="128"/>
      <c r="CO264" s="128"/>
      <c r="CP264" s="128"/>
      <c r="CQ264" s="128"/>
      <c r="CR264" s="128"/>
      <c r="CS264" s="128"/>
      <c r="CT264" s="128"/>
      <c r="CU264" s="128"/>
      <c r="CV264" s="128"/>
      <c r="CW264" s="128"/>
      <c r="CX264" s="128"/>
      <c r="CY264" s="128"/>
      <c r="CZ264" s="128"/>
      <c r="DA264" s="128"/>
      <c r="DB264" s="128"/>
      <c r="DC264" s="128"/>
      <c r="DD264" s="128"/>
      <c r="DE264" s="128"/>
      <c r="DF264" s="128"/>
      <c r="DG264" s="128"/>
      <c r="DH264" s="128"/>
      <c r="DI264" s="128"/>
      <c r="DJ264" s="128"/>
      <c r="DK264" s="128"/>
      <c r="DL264" s="128"/>
      <c r="DM264" s="128"/>
      <c r="DN264" s="128"/>
      <c r="DO264" s="128"/>
      <c r="DP264" s="128"/>
      <c r="DQ264" s="128"/>
      <c r="DR264" s="128"/>
      <c r="DS264" s="128"/>
      <c r="DT264" s="128"/>
      <c r="DU264" s="128"/>
      <c r="DV264" s="128"/>
      <c r="DW264" s="128"/>
      <c r="DX264" s="128"/>
      <c r="DY264" s="128"/>
      <c r="DZ264" s="128"/>
      <c r="EA264" s="128"/>
      <c r="EB264" s="128"/>
      <c r="EC264" s="128"/>
      <c r="ED264" s="128"/>
      <c r="EE264" s="128"/>
      <c r="EF264" s="128"/>
      <c r="EG264" s="128"/>
      <c r="EH264" s="128"/>
      <c r="EI264" s="128"/>
      <c r="EJ264" s="128"/>
      <c r="EK264" s="128"/>
      <c r="EL264" s="128"/>
      <c r="EM264" s="128"/>
      <c r="EN264" s="128"/>
      <c r="EO264" s="128"/>
      <c r="EP264" s="128"/>
      <c r="EQ264" s="128"/>
      <c r="ER264" s="128"/>
      <c r="ES264" s="128"/>
      <c r="ET264" s="128"/>
      <c r="EU264" s="128"/>
      <c r="EV264" s="128"/>
      <c r="EW264" s="128"/>
      <c r="EX264" s="128"/>
      <c r="EY264" s="128"/>
      <c r="EZ264" s="128"/>
      <c r="FA264" s="128"/>
      <c r="FB264" s="128"/>
      <c r="FC264" s="128"/>
      <c r="FD264" s="128"/>
      <c r="FE264" s="128"/>
      <c r="FF264" s="128"/>
      <c r="FG264" s="128"/>
      <c r="FH264" s="128"/>
      <c r="FI264" s="128"/>
      <c r="FJ264" s="128"/>
      <c r="FK264" s="128"/>
      <c r="FL264" s="128"/>
      <c r="FM264" s="128"/>
      <c r="FN264" s="128"/>
      <c r="FO264" s="128"/>
      <c r="FP264" s="128"/>
      <c r="FQ264" s="128"/>
      <c r="FR264" s="128"/>
      <c r="FS264" s="128"/>
      <c r="FT264" s="128"/>
      <c r="FU264" s="128"/>
      <c r="FV264" s="128"/>
      <c r="FW264" s="128"/>
      <c r="FX264" s="128"/>
      <c r="FY264" s="128"/>
      <c r="FZ264" s="128"/>
      <c r="GA264" s="128"/>
      <c r="GB264" s="128"/>
      <c r="GC264" s="128"/>
      <c r="GD264" s="128"/>
      <c r="GE264" s="128"/>
      <c r="GF264" s="128"/>
      <c r="GG264" s="128"/>
      <c r="GH264" s="128"/>
      <c r="GI264" s="128"/>
      <c r="GJ264" s="128"/>
      <c r="GK264" s="128"/>
      <c r="GL264" s="128"/>
      <c r="GM264" s="128"/>
      <c r="GN264" s="128"/>
      <c r="GO264" s="128"/>
      <c r="GP264" s="128"/>
      <c r="GQ264" s="128"/>
      <c r="GR264" s="128"/>
      <c r="GS264" s="128"/>
      <c r="GT264" s="128"/>
      <c r="GU264" s="128"/>
      <c r="GV264" s="128"/>
      <c r="GW264" s="128"/>
      <c r="GX264" s="128"/>
      <c r="GY264" s="128"/>
      <c r="GZ264" s="128"/>
      <c r="HA264" s="128"/>
      <c r="HB264" s="128"/>
      <c r="HC264" s="128"/>
      <c r="HD264" s="128"/>
      <c r="HE264" s="128"/>
      <c r="HF264" s="128"/>
      <c r="HG264" s="128"/>
      <c r="HH264" s="128"/>
      <c r="HI264" s="128"/>
      <c r="HJ264" s="128"/>
      <c r="HK264" s="128"/>
      <c r="HL264" s="128"/>
      <c r="HM264" s="128"/>
      <c r="HN264" s="128"/>
      <c r="HO264" s="128"/>
      <c r="HP264" s="128"/>
      <c r="HQ264" s="128"/>
      <c r="HR264" s="128"/>
      <c r="HS264" s="128"/>
      <c r="HT264" s="128"/>
      <c r="HU264" s="128"/>
      <c r="HV264" s="128"/>
      <c r="HW264" s="128"/>
      <c r="HX264" s="128"/>
      <c r="HY264" s="128"/>
      <c r="HZ264" s="128"/>
      <c r="IA264" s="128"/>
    </row>
    <row r="265" s="45" customFormat="1" spans="1:235">
      <c r="A265" s="139"/>
      <c r="B265" s="208">
        <v>4700</v>
      </c>
      <c r="C265" s="209">
        <v>185.03937007874</v>
      </c>
      <c r="D265" s="208">
        <v>2320</v>
      </c>
      <c r="E265" s="209">
        <v>91.3385826771654</v>
      </c>
      <c r="F265" s="208">
        <v>1178</v>
      </c>
      <c r="G265" s="209">
        <v>46.3779527559055</v>
      </c>
      <c r="H265" s="211" t="s">
        <v>39</v>
      </c>
      <c r="I265" s="208">
        <v>3700</v>
      </c>
      <c r="J265" s="223">
        <v>8157.02</v>
      </c>
      <c r="K265" s="223">
        <v>3400</v>
      </c>
      <c r="L265" s="223">
        <v>7495.64</v>
      </c>
      <c r="M265" s="208">
        <v>6355</v>
      </c>
      <c r="N265" s="224">
        <v>14010.233</v>
      </c>
      <c r="O265" s="219"/>
      <c r="P265" s="222"/>
      <c r="Q265" s="231"/>
      <c r="R265" s="232"/>
      <c r="S265" s="231"/>
      <c r="T265" s="232"/>
      <c r="U265" s="231"/>
      <c r="V265" s="232"/>
      <c r="W265" s="234"/>
      <c r="X265" s="231"/>
      <c r="Y265" s="236"/>
      <c r="Z265" s="231"/>
      <c r="AA265" s="236"/>
      <c r="AB265" s="231"/>
      <c r="AC265" s="236"/>
      <c r="AD265" s="235"/>
      <c r="AE265" s="235"/>
      <c r="AF265" s="235"/>
      <c r="AG265" s="128"/>
      <c r="AH265" s="128"/>
      <c r="AI265" s="128"/>
      <c r="AJ265" s="128"/>
      <c r="AK265" s="128"/>
      <c r="AL265" s="128"/>
      <c r="AM265" s="128"/>
      <c r="AN265" s="128"/>
      <c r="AO265" s="128"/>
      <c r="AP265" s="128"/>
      <c r="AQ265" s="128"/>
      <c r="AR265" s="128"/>
      <c r="AS265" s="128"/>
      <c r="AT265" s="128"/>
      <c r="AU265" s="128"/>
      <c r="AV265" s="128"/>
      <c r="AW265" s="128"/>
      <c r="AX265" s="128"/>
      <c r="AY265" s="128"/>
      <c r="AZ265" s="128"/>
      <c r="BA265" s="128"/>
      <c r="BB265" s="128"/>
      <c r="BC265" s="128"/>
      <c r="BD265" s="128"/>
      <c r="BE265" s="128"/>
      <c r="BF265" s="128"/>
      <c r="BG265" s="128"/>
      <c r="BH265" s="128"/>
      <c r="BI265" s="128"/>
      <c r="BJ265" s="128"/>
      <c r="BK265" s="128"/>
      <c r="BL265" s="128"/>
      <c r="BM265" s="128"/>
      <c r="BN265" s="128"/>
      <c r="BO265" s="128"/>
      <c r="BP265" s="128"/>
      <c r="BQ265" s="128"/>
      <c r="BR265" s="128"/>
      <c r="BS265" s="128"/>
      <c r="BT265" s="128"/>
      <c r="BU265" s="128"/>
      <c r="BV265" s="128"/>
      <c r="BW265" s="128"/>
      <c r="BX265" s="128"/>
      <c r="BY265" s="128"/>
      <c r="BZ265" s="128"/>
      <c r="CA265" s="128"/>
      <c r="CB265" s="128"/>
      <c r="CC265" s="128"/>
      <c r="CD265" s="128"/>
      <c r="CE265" s="128"/>
      <c r="CF265" s="128"/>
      <c r="CG265" s="128"/>
      <c r="CH265" s="128"/>
      <c r="CI265" s="128"/>
      <c r="CJ265" s="128"/>
      <c r="CK265" s="128"/>
      <c r="CL265" s="128"/>
      <c r="CM265" s="128"/>
      <c r="CN265" s="128"/>
      <c r="CO265" s="128"/>
      <c r="CP265" s="128"/>
      <c r="CQ265" s="128"/>
      <c r="CR265" s="128"/>
      <c r="CS265" s="128"/>
      <c r="CT265" s="128"/>
      <c r="CU265" s="128"/>
      <c r="CV265" s="128"/>
      <c r="CW265" s="128"/>
      <c r="CX265" s="128"/>
      <c r="CY265" s="128"/>
      <c r="CZ265" s="128"/>
      <c r="DA265" s="128"/>
      <c r="DB265" s="128"/>
      <c r="DC265" s="128"/>
      <c r="DD265" s="128"/>
      <c r="DE265" s="128"/>
      <c r="DF265" s="128"/>
      <c r="DG265" s="128"/>
      <c r="DH265" s="128"/>
      <c r="DI265" s="128"/>
      <c r="DJ265" s="128"/>
      <c r="DK265" s="128"/>
      <c r="DL265" s="128"/>
      <c r="DM265" s="128"/>
      <c r="DN265" s="128"/>
      <c r="DO265" s="128"/>
      <c r="DP265" s="128"/>
      <c r="DQ265" s="128"/>
      <c r="DR265" s="128"/>
      <c r="DS265" s="128"/>
      <c r="DT265" s="128"/>
      <c r="DU265" s="128"/>
      <c r="DV265" s="128"/>
      <c r="DW265" s="128"/>
      <c r="DX265" s="128"/>
      <c r="DY265" s="128"/>
      <c r="DZ265" s="128"/>
      <c r="EA265" s="128"/>
      <c r="EB265" s="128"/>
      <c r="EC265" s="128"/>
      <c r="ED265" s="128"/>
      <c r="EE265" s="128"/>
      <c r="EF265" s="128"/>
      <c r="EG265" s="128"/>
      <c r="EH265" s="128"/>
      <c r="EI265" s="128"/>
      <c r="EJ265" s="128"/>
      <c r="EK265" s="128"/>
      <c r="EL265" s="128"/>
      <c r="EM265" s="128"/>
      <c r="EN265" s="128"/>
      <c r="EO265" s="128"/>
      <c r="EP265" s="128"/>
      <c r="EQ265" s="128"/>
      <c r="ER265" s="128"/>
      <c r="ES265" s="128"/>
      <c r="ET265" s="128"/>
      <c r="EU265" s="128"/>
      <c r="EV265" s="128"/>
      <c r="EW265" s="128"/>
      <c r="EX265" s="128"/>
      <c r="EY265" s="128"/>
      <c r="EZ265" s="128"/>
      <c r="FA265" s="128"/>
      <c r="FB265" s="128"/>
      <c r="FC265" s="128"/>
      <c r="FD265" s="128"/>
      <c r="FE265" s="128"/>
      <c r="FF265" s="128"/>
      <c r="FG265" s="128"/>
      <c r="FH265" s="128"/>
      <c r="FI265" s="128"/>
      <c r="FJ265" s="128"/>
      <c r="FK265" s="128"/>
      <c r="FL265" s="128"/>
      <c r="FM265" s="128"/>
      <c r="FN265" s="128"/>
      <c r="FO265" s="128"/>
      <c r="FP265" s="128"/>
      <c r="FQ265" s="128"/>
      <c r="FR265" s="128"/>
      <c r="FS265" s="128"/>
      <c r="FT265" s="128"/>
      <c r="FU265" s="128"/>
      <c r="FV265" s="128"/>
      <c r="FW265" s="128"/>
      <c r="FX265" s="128"/>
      <c r="FY265" s="128"/>
      <c r="FZ265" s="128"/>
      <c r="GA265" s="128"/>
      <c r="GB265" s="128"/>
      <c r="GC265" s="128"/>
      <c r="GD265" s="128"/>
      <c r="GE265" s="128"/>
      <c r="GF265" s="128"/>
      <c r="GG265" s="128"/>
      <c r="GH265" s="128"/>
      <c r="GI265" s="128"/>
      <c r="GJ265" s="128"/>
      <c r="GK265" s="128"/>
      <c r="GL265" s="128"/>
      <c r="GM265" s="128"/>
      <c r="GN265" s="128"/>
      <c r="GO265" s="128"/>
      <c r="GP265" s="128"/>
      <c r="GQ265" s="128"/>
      <c r="GR265" s="128"/>
      <c r="GS265" s="128"/>
      <c r="GT265" s="128"/>
      <c r="GU265" s="128"/>
      <c r="GV265" s="128"/>
      <c r="GW265" s="128"/>
      <c r="GX265" s="128"/>
      <c r="GY265" s="128"/>
      <c r="GZ265" s="128"/>
      <c r="HA265" s="128"/>
      <c r="HB265" s="128"/>
      <c r="HC265" s="128"/>
      <c r="HD265" s="128"/>
      <c r="HE265" s="128"/>
      <c r="HF265" s="128"/>
      <c r="HG265" s="128"/>
      <c r="HH265" s="128"/>
      <c r="HI265" s="128"/>
      <c r="HJ265" s="128"/>
      <c r="HK265" s="128"/>
      <c r="HL265" s="128"/>
      <c r="HM265" s="128"/>
      <c r="HN265" s="128"/>
      <c r="HO265" s="128"/>
      <c r="HP265" s="128"/>
      <c r="HQ265" s="128"/>
      <c r="HR265" s="128"/>
      <c r="HS265" s="128"/>
      <c r="HT265" s="128"/>
      <c r="HU265" s="128"/>
      <c r="HV265" s="128"/>
      <c r="HW265" s="128"/>
      <c r="HX265" s="128"/>
      <c r="HY265" s="128"/>
      <c r="HZ265" s="128"/>
      <c r="IA265" s="128"/>
    </row>
    <row r="266" s="45" customFormat="1" spans="1:235">
      <c r="A266" s="139"/>
      <c r="B266" s="208">
        <v>5000</v>
      </c>
      <c r="C266" s="209">
        <v>196.850393700787</v>
      </c>
      <c r="D266" s="208">
        <v>2420</v>
      </c>
      <c r="E266" s="209">
        <v>95.2755905511811</v>
      </c>
      <c r="F266" s="208">
        <v>1278</v>
      </c>
      <c r="G266" s="209">
        <v>50.3149606299213</v>
      </c>
      <c r="H266" s="211" t="s">
        <v>39</v>
      </c>
      <c r="I266" s="208">
        <v>3600</v>
      </c>
      <c r="J266" s="223">
        <v>7936.56</v>
      </c>
      <c r="K266" s="223">
        <v>3300</v>
      </c>
      <c r="L266" s="223">
        <v>7275.18</v>
      </c>
      <c r="M266" s="208">
        <v>6395</v>
      </c>
      <c r="N266" s="224">
        <v>14098.417</v>
      </c>
      <c r="O266" s="219"/>
      <c r="P266" s="222"/>
      <c r="Q266" s="231"/>
      <c r="R266" s="232"/>
      <c r="S266" s="231"/>
      <c r="T266" s="232"/>
      <c r="U266" s="231"/>
      <c r="V266" s="232"/>
      <c r="W266" s="234"/>
      <c r="X266" s="231"/>
      <c r="Y266" s="236"/>
      <c r="Z266" s="231"/>
      <c r="AA266" s="236"/>
      <c r="AB266" s="231"/>
      <c r="AC266" s="236"/>
      <c r="AD266" s="235"/>
      <c r="AE266" s="235"/>
      <c r="AF266" s="235"/>
      <c r="AG266" s="128"/>
      <c r="AH266" s="128"/>
      <c r="AI266" s="128"/>
      <c r="AJ266" s="128"/>
      <c r="AK266" s="128"/>
      <c r="AL266" s="128"/>
      <c r="AM266" s="128"/>
      <c r="AN266" s="128"/>
      <c r="AO266" s="128"/>
      <c r="AP266" s="128"/>
      <c r="AQ266" s="128"/>
      <c r="AR266" s="128"/>
      <c r="AS266" s="128"/>
      <c r="AT266" s="128"/>
      <c r="AU266" s="128"/>
      <c r="AV266" s="128"/>
      <c r="AW266" s="128"/>
      <c r="AX266" s="128"/>
      <c r="AY266" s="128"/>
      <c r="AZ266" s="128"/>
      <c r="BA266" s="128"/>
      <c r="BB266" s="128"/>
      <c r="BC266" s="128"/>
      <c r="BD266" s="128"/>
      <c r="BE266" s="128"/>
      <c r="BF266" s="128"/>
      <c r="BG266" s="128"/>
      <c r="BH266" s="128"/>
      <c r="BI266" s="128"/>
      <c r="BJ266" s="128"/>
      <c r="BK266" s="128"/>
      <c r="BL266" s="128"/>
      <c r="BM266" s="128"/>
      <c r="BN266" s="128"/>
      <c r="BO266" s="128"/>
      <c r="BP266" s="128"/>
      <c r="BQ266" s="128"/>
      <c r="BR266" s="128"/>
      <c r="BS266" s="128"/>
      <c r="BT266" s="128"/>
      <c r="BU266" s="128"/>
      <c r="BV266" s="128"/>
      <c r="BW266" s="128"/>
      <c r="BX266" s="128"/>
      <c r="BY266" s="128"/>
      <c r="BZ266" s="128"/>
      <c r="CA266" s="128"/>
      <c r="CB266" s="128"/>
      <c r="CC266" s="128"/>
      <c r="CD266" s="128"/>
      <c r="CE266" s="128"/>
      <c r="CF266" s="128"/>
      <c r="CG266" s="128"/>
      <c r="CH266" s="128"/>
      <c r="CI266" s="128"/>
      <c r="CJ266" s="128"/>
      <c r="CK266" s="128"/>
      <c r="CL266" s="128"/>
      <c r="CM266" s="128"/>
      <c r="CN266" s="128"/>
      <c r="CO266" s="128"/>
      <c r="CP266" s="128"/>
      <c r="CQ266" s="128"/>
      <c r="CR266" s="128"/>
      <c r="CS266" s="128"/>
      <c r="CT266" s="128"/>
      <c r="CU266" s="128"/>
      <c r="CV266" s="128"/>
      <c r="CW266" s="128"/>
      <c r="CX266" s="128"/>
      <c r="CY266" s="128"/>
      <c r="CZ266" s="128"/>
      <c r="DA266" s="128"/>
      <c r="DB266" s="128"/>
      <c r="DC266" s="128"/>
      <c r="DD266" s="128"/>
      <c r="DE266" s="128"/>
      <c r="DF266" s="128"/>
      <c r="DG266" s="128"/>
      <c r="DH266" s="128"/>
      <c r="DI266" s="128"/>
      <c r="DJ266" s="128"/>
      <c r="DK266" s="128"/>
      <c r="DL266" s="128"/>
      <c r="DM266" s="128"/>
      <c r="DN266" s="128"/>
      <c r="DO266" s="128"/>
      <c r="DP266" s="128"/>
      <c r="DQ266" s="128"/>
      <c r="DR266" s="128"/>
      <c r="DS266" s="128"/>
      <c r="DT266" s="128"/>
      <c r="DU266" s="128"/>
      <c r="DV266" s="128"/>
      <c r="DW266" s="128"/>
      <c r="DX266" s="128"/>
      <c r="DY266" s="128"/>
      <c r="DZ266" s="128"/>
      <c r="EA266" s="128"/>
      <c r="EB266" s="128"/>
      <c r="EC266" s="128"/>
      <c r="ED266" s="128"/>
      <c r="EE266" s="128"/>
      <c r="EF266" s="128"/>
      <c r="EG266" s="128"/>
      <c r="EH266" s="128"/>
      <c r="EI266" s="128"/>
      <c r="EJ266" s="128"/>
      <c r="EK266" s="128"/>
      <c r="EL266" s="128"/>
      <c r="EM266" s="128"/>
      <c r="EN266" s="128"/>
      <c r="EO266" s="128"/>
      <c r="EP266" s="128"/>
      <c r="EQ266" s="128"/>
      <c r="ER266" s="128"/>
      <c r="ES266" s="128"/>
      <c r="ET266" s="128"/>
      <c r="EU266" s="128"/>
      <c r="EV266" s="128"/>
      <c r="EW266" s="128"/>
      <c r="EX266" s="128"/>
      <c r="EY266" s="128"/>
      <c r="EZ266" s="128"/>
      <c r="FA266" s="128"/>
      <c r="FB266" s="128"/>
      <c r="FC266" s="128"/>
      <c r="FD266" s="128"/>
      <c r="FE266" s="128"/>
      <c r="FF266" s="128"/>
      <c r="FG266" s="128"/>
      <c r="FH266" s="128"/>
      <c r="FI266" s="128"/>
      <c r="FJ266" s="128"/>
      <c r="FK266" s="128"/>
      <c r="FL266" s="128"/>
      <c r="FM266" s="128"/>
      <c r="FN266" s="128"/>
      <c r="FO266" s="128"/>
      <c r="FP266" s="128"/>
      <c r="FQ266" s="128"/>
      <c r="FR266" s="128"/>
      <c r="FS266" s="128"/>
      <c r="FT266" s="128"/>
      <c r="FU266" s="128"/>
      <c r="FV266" s="128"/>
      <c r="FW266" s="128"/>
      <c r="FX266" s="128"/>
      <c r="FY266" s="128"/>
      <c r="FZ266" s="128"/>
      <c r="GA266" s="128"/>
      <c r="GB266" s="128"/>
      <c r="GC266" s="128"/>
      <c r="GD266" s="128"/>
      <c r="GE266" s="128"/>
      <c r="GF266" s="128"/>
      <c r="GG266" s="128"/>
      <c r="GH266" s="128"/>
      <c r="GI266" s="128"/>
      <c r="GJ266" s="128"/>
      <c r="GK266" s="128"/>
      <c r="GL266" s="128"/>
      <c r="GM266" s="128"/>
      <c r="GN266" s="128"/>
      <c r="GO266" s="128"/>
      <c r="GP266" s="128"/>
      <c r="GQ266" s="128"/>
      <c r="GR266" s="128"/>
      <c r="GS266" s="128"/>
      <c r="GT266" s="128"/>
      <c r="GU266" s="128"/>
      <c r="GV266" s="128"/>
      <c r="GW266" s="128"/>
      <c r="GX266" s="128"/>
      <c r="GY266" s="128"/>
      <c r="GZ266" s="128"/>
      <c r="HA266" s="128"/>
      <c r="HB266" s="128"/>
      <c r="HC266" s="128"/>
      <c r="HD266" s="128"/>
      <c r="HE266" s="128"/>
      <c r="HF266" s="128"/>
      <c r="HG266" s="128"/>
      <c r="HH266" s="128"/>
      <c r="HI266" s="128"/>
      <c r="HJ266" s="128"/>
      <c r="HK266" s="128"/>
      <c r="HL266" s="128"/>
      <c r="HM266" s="128"/>
      <c r="HN266" s="128"/>
      <c r="HO266" s="128"/>
      <c r="HP266" s="128"/>
      <c r="HQ266" s="128"/>
      <c r="HR266" s="128"/>
      <c r="HS266" s="128"/>
      <c r="HT266" s="128"/>
      <c r="HU266" s="128"/>
      <c r="HV266" s="128"/>
      <c r="HW266" s="128"/>
      <c r="HX266" s="128"/>
      <c r="HY266" s="128"/>
      <c r="HZ266" s="128"/>
      <c r="IA266" s="128"/>
    </row>
    <row r="267" s="45" customFormat="1" spans="1:235">
      <c r="A267" s="139"/>
      <c r="B267" s="208">
        <v>5500</v>
      </c>
      <c r="C267" s="209">
        <v>216.535433070866</v>
      </c>
      <c r="D267" s="208">
        <v>2670</v>
      </c>
      <c r="E267" s="209">
        <v>105.11811023622</v>
      </c>
      <c r="F267" s="208">
        <v>1528</v>
      </c>
      <c r="G267" s="209">
        <v>60.1574803149606</v>
      </c>
      <c r="H267" s="211" t="s">
        <v>39</v>
      </c>
      <c r="I267" s="208">
        <v>3400</v>
      </c>
      <c r="J267" s="223">
        <v>7495.64</v>
      </c>
      <c r="K267" s="223">
        <v>3110</v>
      </c>
      <c r="L267" s="223">
        <v>6856.306</v>
      </c>
      <c r="M267" s="208">
        <v>6532</v>
      </c>
      <c r="N267" s="224">
        <v>14400.4472</v>
      </c>
      <c r="O267" s="219"/>
      <c r="P267" s="222"/>
      <c r="Q267" s="231"/>
      <c r="R267" s="232"/>
      <c r="S267" s="231"/>
      <c r="T267" s="232"/>
      <c r="U267" s="231"/>
      <c r="V267" s="232"/>
      <c r="W267" s="234"/>
      <c r="X267" s="231"/>
      <c r="Y267" s="236"/>
      <c r="Z267" s="231"/>
      <c r="AA267" s="236"/>
      <c r="AB267" s="231"/>
      <c r="AC267" s="236"/>
      <c r="AD267" s="235"/>
      <c r="AE267" s="235"/>
      <c r="AF267" s="235"/>
      <c r="AG267" s="128"/>
      <c r="AH267" s="128"/>
      <c r="AI267" s="128"/>
      <c r="AJ267" s="128"/>
      <c r="AK267" s="128"/>
      <c r="AL267" s="128"/>
      <c r="AM267" s="128"/>
      <c r="AN267" s="128"/>
      <c r="AO267" s="128"/>
      <c r="AP267" s="128"/>
      <c r="AQ267" s="128"/>
      <c r="AR267" s="128"/>
      <c r="AS267" s="128"/>
      <c r="AT267" s="128"/>
      <c r="AU267" s="128"/>
      <c r="AV267" s="128"/>
      <c r="AW267" s="128"/>
      <c r="AX267" s="128"/>
      <c r="AY267" s="128"/>
      <c r="AZ267" s="128"/>
      <c r="BA267" s="128"/>
      <c r="BB267" s="128"/>
      <c r="BC267" s="128"/>
      <c r="BD267" s="128"/>
      <c r="BE267" s="128"/>
      <c r="BF267" s="128"/>
      <c r="BG267" s="128"/>
      <c r="BH267" s="128"/>
      <c r="BI267" s="128"/>
      <c r="BJ267" s="128"/>
      <c r="BK267" s="128"/>
      <c r="BL267" s="128"/>
      <c r="BM267" s="128"/>
      <c r="BN267" s="128"/>
      <c r="BO267" s="128"/>
      <c r="BP267" s="128"/>
      <c r="BQ267" s="128"/>
      <c r="BR267" s="128"/>
      <c r="BS267" s="128"/>
      <c r="BT267" s="128"/>
      <c r="BU267" s="128"/>
      <c r="BV267" s="128"/>
      <c r="BW267" s="128"/>
      <c r="BX267" s="128"/>
      <c r="BY267" s="128"/>
      <c r="BZ267" s="128"/>
      <c r="CA267" s="128"/>
      <c r="CB267" s="128"/>
      <c r="CC267" s="128"/>
      <c r="CD267" s="128"/>
      <c r="CE267" s="128"/>
      <c r="CF267" s="128"/>
      <c r="CG267" s="128"/>
      <c r="CH267" s="128"/>
      <c r="CI267" s="128"/>
      <c r="CJ267" s="128"/>
      <c r="CK267" s="128"/>
      <c r="CL267" s="128"/>
      <c r="CM267" s="128"/>
      <c r="CN267" s="128"/>
      <c r="CO267" s="128"/>
      <c r="CP267" s="128"/>
      <c r="CQ267" s="128"/>
      <c r="CR267" s="128"/>
      <c r="CS267" s="128"/>
      <c r="CT267" s="128"/>
      <c r="CU267" s="128"/>
      <c r="CV267" s="128"/>
      <c r="CW267" s="128"/>
      <c r="CX267" s="128"/>
      <c r="CY267" s="128"/>
      <c r="CZ267" s="128"/>
      <c r="DA267" s="128"/>
      <c r="DB267" s="128"/>
      <c r="DC267" s="128"/>
      <c r="DD267" s="128"/>
      <c r="DE267" s="128"/>
      <c r="DF267" s="128"/>
      <c r="DG267" s="128"/>
      <c r="DH267" s="128"/>
      <c r="DI267" s="128"/>
      <c r="DJ267" s="128"/>
      <c r="DK267" s="128"/>
      <c r="DL267" s="128"/>
      <c r="DM267" s="128"/>
      <c r="DN267" s="128"/>
      <c r="DO267" s="128"/>
      <c r="DP267" s="128"/>
      <c r="DQ267" s="128"/>
      <c r="DR267" s="128"/>
      <c r="DS267" s="128"/>
      <c r="DT267" s="128"/>
      <c r="DU267" s="128"/>
      <c r="DV267" s="128"/>
      <c r="DW267" s="128"/>
      <c r="DX267" s="128"/>
      <c r="DY267" s="128"/>
      <c r="DZ267" s="128"/>
      <c r="EA267" s="128"/>
      <c r="EB267" s="128"/>
      <c r="EC267" s="128"/>
      <c r="ED267" s="128"/>
      <c r="EE267" s="128"/>
      <c r="EF267" s="128"/>
      <c r="EG267" s="128"/>
      <c r="EH267" s="128"/>
      <c r="EI267" s="128"/>
      <c r="EJ267" s="128"/>
      <c r="EK267" s="128"/>
      <c r="EL267" s="128"/>
      <c r="EM267" s="128"/>
      <c r="EN267" s="128"/>
      <c r="EO267" s="128"/>
      <c r="EP267" s="128"/>
      <c r="EQ267" s="128"/>
      <c r="ER267" s="128"/>
      <c r="ES267" s="128"/>
      <c r="ET267" s="128"/>
      <c r="EU267" s="128"/>
      <c r="EV267" s="128"/>
      <c r="EW267" s="128"/>
      <c r="EX267" s="128"/>
      <c r="EY267" s="128"/>
      <c r="EZ267" s="128"/>
      <c r="FA267" s="128"/>
      <c r="FB267" s="128"/>
      <c r="FC267" s="128"/>
      <c r="FD267" s="128"/>
      <c r="FE267" s="128"/>
      <c r="FF267" s="128"/>
      <c r="FG267" s="128"/>
      <c r="FH267" s="128"/>
      <c r="FI267" s="128"/>
      <c r="FJ267" s="128"/>
      <c r="FK267" s="128"/>
      <c r="FL267" s="128"/>
      <c r="FM267" s="128"/>
      <c r="FN267" s="128"/>
      <c r="FO267" s="128"/>
      <c r="FP267" s="128"/>
      <c r="FQ267" s="128"/>
      <c r="FR267" s="128"/>
      <c r="FS267" s="128"/>
      <c r="FT267" s="128"/>
      <c r="FU267" s="128"/>
      <c r="FV267" s="128"/>
      <c r="FW267" s="128"/>
      <c r="FX267" s="128"/>
      <c r="FY267" s="128"/>
      <c r="FZ267" s="128"/>
      <c r="GA267" s="128"/>
      <c r="GB267" s="128"/>
      <c r="GC267" s="128"/>
      <c r="GD267" s="128"/>
      <c r="GE267" s="128"/>
      <c r="GF267" s="128"/>
      <c r="GG267" s="128"/>
      <c r="GH267" s="128"/>
      <c r="GI267" s="128"/>
      <c r="GJ267" s="128"/>
      <c r="GK267" s="128"/>
      <c r="GL267" s="128"/>
      <c r="GM267" s="128"/>
      <c r="GN267" s="128"/>
      <c r="GO267" s="128"/>
      <c r="GP267" s="128"/>
      <c r="GQ267" s="128"/>
      <c r="GR267" s="128"/>
      <c r="GS267" s="128"/>
      <c r="GT267" s="128"/>
      <c r="GU267" s="128"/>
      <c r="GV267" s="128"/>
      <c r="GW267" s="128"/>
      <c r="GX267" s="128"/>
      <c r="GY267" s="128"/>
      <c r="GZ267" s="128"/>
      <c r="HA267" s="128"/>
      <c r="HB267" s="128"/>
      <c r="HC267" s="128"/>
      <c r="HD267" s="128"/>
      <c r="HE267" s="128"/>
      <c r="HF267" s="128"/>
      <c r="HG267" s="128"/>
      <c r="HH267" s="128"/>
      <c r="HI267" s="128"/>
      <c r="HJ267" s="128"/>
      <c r="HK267" s="128"/>
      <c r="HL267" s="128"/>
      <c r="HM267" s="128"/>
      <c r="HN267" s="128"/>
      <c r="HO267" s="128"/>
      <c r="HP267" s="128"/>
      <c r="HQ267" s="128"/>
      <c r="HR267" s="128"/>
      <c r="HS267" s="128"/>
      <c r="HT267" s="128"/>
      <c r="HU267" s="128"/>
      <c r="HV267" s="128"/>
      <c r="HW267" s="128"/>
      <c r="HX267" s="128"/>
      <c r="HY267" s="128"/>
      <c r="HZ267" s="128"/>
      <c r="IA267" s="128"/>
    </row>
    <row r="268" s="45" customFormat="1" customHeight="1" spans="1:235">
      <c r="A268" s="139"/>
      <c r="B268" s="208">
        <v>6000</v>
      </c>
      <c r="C268" s="210">
        <v>236.220472440945</v>
      </c>
      <c r="D268" s="208">
        <v>2920</v>
      </c>
      <c r="E268" s="210">
        <v>114.96062992126</v>
      </c>
      <c r="F268" s="208">
        <v>1778</v>
      </c>
      <c r="G268" s="209">
        <v>70</v>
      </c>
      <c r="H268" s="211" t="s">
        <v>39</v>
      </c>
      <c r="I268" s="208">
        <v>3100</v>
      </c>
      <c r="J268" s="141">
        <v>6834.26</v>
      </c>
      <c r="K268" s="223">
        <v>2830</v>
      </c>
      <c r="L268" s="223">
        <v>6239.018</v>
      </c>
      <c r="M268" s="208">
        <v>6623</v>
      </c>
      <c r="N268" s="224">
        <v>14601.0658</v>
      </c>
      <c r="O268" s="219"/>
      <c r="P268" s="222"/>
      <c r="Q268" s="231"/>
      <c r="R268" s="233"/>
      <c r="S268" s="231"/>
      <c r="T268" s="233"/>
      <c r="U268" s="231"/>
      <c r="V268" s="232"/>
      <c r="W268" s="234"/>
      <c r="X268" s="231"/>
      <c r="Y268" s="236"/>
      <c r="Z268" s="231"/>
      <c r="AA268" s="236"/>
      <c r="AB268" s="231"/>
      <c r="AC268" s="236"/>
      <c r="AD268" s="235"/>
      <c r="AE268" s="235"/>
      <c r="AF268" s="235"/>
      <c r="AG268" s="128"/>
      <c r="AH268" s="128"/>
      <c r="AI268" s="128"/>
      <c r="AJ268" s="128"/>
      <c r="AK268" s="128"/>
      <c r="AL268" s="128"/>
      <c r="AM268" s="128"/>
      <c r="AN268" s="128"/>
      <c r="AO268" s="128"/>
      <c r="AP268" s="128"/>
      <c r="AQ268" s="128"/>
      <c r="AR268" s="128"/>
      <c r="AS268" s="128"/>
      <c r="AT268" s="128"/>
      <c r="AU268" s="128"/>
      <c r="AV268" s="128"/>
      <c r="AW268" s="128"/>
      <c r="AX268" s="128"/>
      <c r="AY268" s="128"/>
      <c r="AZ268" s="128"/>
      <c r="BA268" s="128"/>
      <c r="BB268" s="128"/>
      <c r="BC268" s="128"/>
      <c r="BD268" s="128"/>
      <c r="BE268" s="128"/>
      <c r="BF268" s="128"/>
      <c r="BG268" s="128"/>
      <c r="BH268" s="128"/>
      <c r="BI268" s="128"/>
      <c r="BJ268" s="128"/>
      <c r="BK268" s="128"/>
      <c r="BL268" s="128"/>
      <c r="BM268" s="128"/>
      <c r="BN268" s="128"/>
      <c r="BO268" s="128"/>
      <c r="BP268" s="128"/>
      <c r="BQ268" s="128"/>
      <c r="BR268" s="128"/>
      <c r="BS268" s="128"/>
      <c r="BT268" s="128"/>
      <c r="BU268" s="128"/>
      <c r="BV268" s="128"/>
      <c r="BW268" s="128"/>
      <c r="BX268" s="128"/>
      <c r="BY268" s="128"/>
      <c r="BZ268" s="128"/>
      <c r="CA268" s="128"/>
      <c r="CB268" s="128"/>
      <c r="CC268" s="128"/>
      <c r="CD268" s="128"/>
      <c r="CE268" s="128"/>
      <c r="CF268" s="128"/>
      <c r="CG268" s="128"/>
      <c r="CH268" s="128"/>
      <c r="CI268" s="128"/>
      <c r="CJ268" s="128"/>
      <c r="CK268" s="128"/>
      <c r="CL268" s="128"/>
      <c r="CM268" s="128"/>
      <c r="CN268" s="128"/>
      <c r="CO268" s="128"/>
      <c r="CP268" s="128"/>
      <c r="CQ268" s="128"/>
      <c r="CR268" s="128"/>
      <c r="CS268" s="128"/>
      <c r="CT268" s="128"/>
      <c r="CU268" s="128"/>
      <c r="CV268" s="128"/>
      <c r="CW268" s="128"/>
      <c r="CX268" s="128"/>
      <c r="CY268" s="128"/>
      <c r="CZ268" s="128"/>
      <c r="DA268" s="128"/>
      <c r="DB268" s="128"/>
      <c r="DC268" s="128"/>
      <c r="DD268" s="128"/>
      <c r="DE268" s="128"/>
      <c r="DF268" s="128"/>
      <c r="DG268" s="128"/>
      <c r="DH268" s="128"/>
      <c r="DI268" s="128"/>
      <c r="DJ268" s="128"/>
      <c r="DK268" s="128"/>
      <c r="DL268" s="128"/>
      <c r="DM268" s="128"/>
      <c r="DN268" s="128"/>
      <c r="DO268" s="128"/>
      <c r="DP268" s="128"/>
      <c r="DQ268" s="128"/>
      <c r="DR268" s="128"/>
      <c r="DS268" s="128"/>
      <c r="DT268" s="128"/>
      <c r="DU268" s="128"/>
      <c r="DV268" s="128"/>
      <c r="DW268" s="128"/>
      <c r="DX268" s="128"/>
      <c r="DY268" s="128"/>
      <c r="DZ268" s="128"/>
      <c r="EA268" s="128"/>
      <c r="EB268" s="128"/>
      <c r="EC268" s="128"/>
      <c r="ED268" s="128"/>
      <c r="EE268" s="128"/>
      <c r="EF268" s="128"/>
      <c r="EG268" s="128"/>
      <c r="EH268" s="128"/>
      <c r="EI268" s="128"/>
      <c r="EJ268" s="128"/>
      <c r="EK268" s="128"/>
      <c r="EL268" s="128"/>
      <c r="EM268" s="128"/>
      <c r="EN268" s="128"/>
      <c r="EO268" s="128"/>
      <c r="EP268" s="128"/>
      <c r="EQ268" s="128"/>
      <c r="ER268" s="128"/>
      <c r="ES268" s="128"/>
      <c r="ET268" s="128"/>
      <c r="EU268" s="128"/>
      <c r="EV268" s="128"/>
      <c r="EW268" s="128"/>
      <c r="EX268" s="128"/>
      <c r="EY268" s="128"/>
      <c r="EZ268" s="128"/>
      <c r="FA268" s="128"/>
      <c r="FB268" s="128"/>
      <c r="FC268" s="128"/>
      <c r="FD268" s="128"/>
      <c r="FE268" s="128"/>
      <c r="FF268" s="128"/>
      <c r="FG268" s="128"/>
      <c r="FH268" s="128"/>
      <c r="FI268" s="128"/>
      <c r="FJ268" s="128"/>
      <c r="FK268" s="128"/>
      <c r="FL268" s="128"/>
      <c r="FM268" s="128"/>
      <c r="FN268" s="128"/>
      <c r="FO268" s="128"/>
      <c r="FP268" s="128"/>
      <c r="FQ268" s="128"/>
      <c r="FR268" s="128"/>
      <c r="FS268" s="128"/>
      <c r="FT268" s="128"/>
      <c r="FU268" s="128"/>
      <c r="FV268" s="128"/>
      <c r="FW268" s="128"/>
      <c r="FX268" s="128"/>
      <c r="FY268" s="128"/>
      <c r="FZ268" s="128"/>
      <c r="GA268" s="128"/>
      <c r="GB268" s="128"/>
      <c r="GC268" s="128"/>
      <c r="GD268" s="128"/>
      <c r="GE268" s="128"/>
      <c r="GF268" s="128"/>
      <c r="GG268" s="128"/>
      <c r="GH268" s="128"/>
      <c r="GI268" s="128"/>
      <c r="GJ268" s="128"/>
      <c r="GK268" s="128"/>
      <c r="GL268" s="128"/>
      <c r="GM268" s="128"/>
      <c r="GN268" s="128"/>
      <c r="GO268" s="128"/>
      <c r="GP268" s="128"/>
      <c r="GQ268" s="128"/>
      <c r="GR268" s="128"/>
      <c r="GS268" s="128"/>
      <c r="GT268" s="128"/>
      <c r="GU268" s="128"/>
      <c r="GV268" s="128"/>
      <c r="GW268" s="128"/>
      <c r="GX268" s="128"/>
      <c r="GY268" s="128"/>
      <c r="GZ268" s="128"/>
      <c r="HA268" s="128"/>
      <c r="HB268" s="128"/>
      <c r="HC268" s="128"/>
      <c r="HD268" s="128"/>
      <c r="HE268" s="128"/>
      <c r="HF268" s="128"/>
      <c r="HG268" s="128"/>
      <c r="HH268" s="128"/>
      <c r="HI268" s="128"/>
      <c r="HJ268" s="128"/>
      <c r="HK268" s="128"/>
      <c r="HL268" s="128"/>
      <c r="HM268" s="128"/>
      <c r="HN268" s="128"/>
      <c r="HO268" s="128"/>
      <c r="HP268" s="128"/>
      <c r="HQ268" s="128"/>
      <c r="HR268" s="128"/>
      <c r="HS268" s="128"/>
      <c r="HT268" s="128"/>
      <c r="HU268" s="128"/>
      <c r="HV268" s="128"/>
      <c r="HW268" s="128"/>
      <c r="HX268" s="128"/>
      <c r="HY268" s="128"/>
      <c r="HZ268" s="128"/>
      <c r="IA268" s="128"/>
    </row>
    <row r="269" s="45" customFormat="1" spans="1:235">
      <c r="A269" s="238"/>
      <c r="B269" s="239"/>
      <c r="C269" s="239"/>
      <c r="D269" s="239"/>
      <c r="E269" s="239"/>
      <c r="F269" s="239"/>
      <c r="G269" s="239"/>
      <c r="H269" s="239"/>
      <c r="I269" s="239"/>
      <c r="J269" s="239"/>
      <c r="K269" s="239"/>
      <c r="L269" s="239"/>
      <c r="M269" s="239"/>
      <c r="N269" s="239"/>
      <c r="O269" s="231"/>
      <c r="P269" s="231"/>
      <c r="Q269" s="231"/>
      <c r="R269" s="231"/>
      <c r="S269" s="231"/>
      <c r="T269" s="231"/>
      <c r="U269" s="231"/>
      <c r="V269" s="231"/>
      <c r="W269" s="231"/>
      <c r="X269" s="231"/>
      <c r="Y269" s="231"/>
      <c r="Z269" s="231"/>
      <c r="AA269" s="231"/>
      <c r="AB269" s="231"/>
      <c r="AC269" s="231"/>
      <c r="AD269" s="235"/>
      <c r="AE269" s="235"/>
      <c r="AF269" s="235"/>
      <c r="AG269" s="128"/>
      <c r="AH269" s="128"/>
      <c r="AI269" s="128"/>
      <c r="AJ269" s="128"/>
      <c r="AK269" s="128"/>
      <c r="AL269" s="128"/>
      <c r="AM269" s="128"/>
      <c r="AN269" s="128"/>
      <c r="AO269" s="128"/>
      <c r="AP269" s="128"/>
      <c r="AQ269" s="128"/>
      <c r="AR269" s="128"/>
      <c r="AS269" s="128"/>
      <c r="AT269" s="128"/>
      <c r="AU269" s="128"/>
      <c r="AV269" s="128"/>
      <c r="AW269" s="128"/>
      <c r="AX269" s="128"/>
      <c r="AY269" s="128"/>
      <c r="AZ269" s="128"/>
      <c r="BA269" s="128"/>
      <c r="BB269" s="128"/>
      <c r="BC269" s="128"/>
      <c r="BD269" s="128"/>
      <c r="BE269" s="128"/>
      <c r="BF269" s="128"/>
      <c r="BG269" s="128"/>
      <c r="BH269" s="128"/>
      <c r="BI269" s="128"/>
      <c r="BJ269" s="128"/>
      <c r="BK269" s="128"/>
      <c r="BL269" s="128"/>
      <c r="BM269" s="128"/>
      <c r="BN269" s="128"/>
      <c r="BO269" s="128"/>
      <c r="BP269" s="128"/>
      <c r="BQ269" s="128"/>
      <c r="BR269" s="128"/>
      <c r="BS269" s="128"/>
      <c r="BT269" s="128"/>
      <c r="BU269" s="128"/>
      <c r="BV269" s="128"/>
      <c r="BW269" s="128"/>
      <c r="BX269" s="128"/>
      <c r="BY269" s="128"/>
      <c r="BZ269" s="128"/>
      <c r="CA269" s="128"/>
      <c r="CB269" s="128"/>
      <c r="CC269" s="128"/>
      <c r="CD269" s="128"/>
      <c r="CE269" s="128"/>
      <c r="CF269" s="128"/>
      <c r="CG269" s="128"/>
      <c r="CH269" s="128"/>
      <c r="CI269" s="128"/>
      <c r="CJ269" s="128"/>
      <c r="CK269" s="128"/>
      <c r="CL269" s="128"/>
      <c r="CM269" s="128"/>
      <c r="CN269" s="128"/>
      <c r="CO269" s="128"/>
      <c r="CP269" s="128"/>
      <c r="CQ269" s="128"/>
      <c r="CR269" s="128"/>
      <c r="CS269" s="128"/>
      <c r="CT269" s="128"/>
      <c r="CU269" s="128"/>
      <c r="CV269" s="128"/>
      <c r="CW269" s="128"/>
      <c r="CX269" s="128"/>
      <c r="CY269" s="128"/>
      <c r="CZ269" s="128"/>
      <c r="DA269" s="128"/>
      <c r="DB269" s="128"/>
      <c r="DC269" s="128"/>
      <c r="DD269" s="128"/>
      <c r="DE269" s="128"/>
      <c r="DF269" s="128"/>
      <c r="DG269" s="128"/>
      <c r="DH269" s="128"/>
      <c r="DI269" s="128"/>
      <c r="DJ269" s="128"/>
      <c r="DK269" s="128"/>
      <c r="DL269" s="128"/>
      <c r="DM269" s="128"/>
      <c r="DN269" s="128"/>
      <c r="DO269" s="128"/>
      <c r="DP269" s="128"/>
      <c r="DQ269" s="128"/>
      <c r="DR269" s="128"/>
      <c r="DS269" s="128"/>
      <c r="DT269" s="128"/>
      <c r="DU269" s="128"/>
      <c r="DV269" s="128"/>
      <c r="DW269" s="128"/>
      <c r="DX269" s="128"/>
      <c r="DY269" s="128"/>
      <c r="DZ269" s="128"/>
      <c r="EA269" s="128"/>
      <c r="EB269" s="128"/>
      <c r="EC269" s="128"/>
      <c r="ED269" s="128"/>
      <c r="EE269" s="128"/>
      <c r="EF269" s="128"/>
      <c r="EG269" s="128"/>
      <c r="EH269" s="128"/>
      <c r="EI269" s="128"/>
      <c r="EJ269" s="128"/>
      <c r="EK269" s="128"/>
      <c r="EL269" s="128"/>
      <c r="EM269" s="128"/>
      <c r="EN269" s="128"/>
      <c r="EO269" s="128"/>
      <c r="EP269" s="128"/>
      <c r="EQ269" s="128"/>
      <c r="ER269" s="128"/>
      <c r="ES269" s="128"/>
      <c r="ET269" s="128"/>
      <c r="EU269" s="128"/>
      <c r="EV269" s="128"/>
      <c r="EW269" s="128"/>
      <c r="EX269" s="128"/>
      <c r="EY269" s="128"/>
      <c r="EZ269" s="128"/>
      <c r="FA269" s="128"/>
      <c r="FB269" s="128"/>
      <c r="FC269" s="128"/>
      <c r="FD269" s="128"/>
      <c r="FE269" s="128"/>
      <c r="FF269" s="128"/>
      <c r="FG269" s="128"/>
      <c r="FH269" s="128"/>
      <c r="FI269" s="128"/>
      <c r="FJ269" s="128"/>
      <c r="FK269" s="128"/>
      <c r="FL269" s="128"/>
      <c r="FM269" s="128"/>
      <c r="FN269" s="128"/>
      <c r="FO269" s="128"/>
      <c r="FP269" s="128"/>
      <c r="FQ269" s="128"/>
      <c r="FR269" s="128"/>
      <c r="FS269" s="128"/>
      <c r="FT269" s="128"/>
      <c r="FU269" s="128"/>
      <c r="FV269" s="128"/>
      <c r="FW269" s="128"/>
      <c r="FX269" s="128"/>
      <c r="FY269" s="128"/>
      <c r="FZ269" s="128"/>
      <c r="GA269" s="128"/>
      <c r="GB269" s="128"/>
      <c r="GC269" s="128"/>
      <c r="GD269" s="128"/>
      <c r="GE269" s="128"/>
      <c r="GF269" s="128"/>
      <c r="GG269" s="128"/>
      <c r="GH269" s="128"/>
      <c r="GI269" s="128"/>
      <c r="GJ269" s="128"/>
      <c r="GK269" s="128"/>
      <c r="GL269" s="128"/>
      <c r="GM269" s="128"/>
      <c r="GN269" s="128"/>
      <c r="GO269" s="128"/>
      <c r="GP269" s="128"/>
      <c r="GQ269" s="128"/>
      <c r="GR269" s="128"/>
      <c r="GS269" s="128"/>
      <c r="GT269" s="128"/>
      <c r="GU269" s="128"/>
      <c r="GV269" s="128"/>
      <c r="GW269" s="128"/>
      <c r="GX269" s="128"/>
      <c r="GY269" s="128"/>
      <c r="GZ269" s="128"/>
      <c r="HA269" s="128"/>
      <c r="HB269" s="128"/>
      <c r="HC269" s="128"/>
      <c r="HD269" s="128"/>
      <c r="HE269" s="128"/>
      <c r="HF269" s="128"/>
      <c r="HG269" s="128"/>
      <c r="HH269" s="128"/>
      <c r="HI269" s="128"/>
      <c r="HJ269" s="128"/>
      <c r="HK269" s="128"/>
      <c r="HL269" s="128"/>
      <c r="HM269" s="128"/>
      <c r="HN269" s="128"/>
      <c r="HO269" s="128"/>
      <c r="HP269" s="128"/>
      <c r="HQ269" s="128"/>
      <c r="HR269" s="128"/>
      <c r="HS269" s="128"/>
      <c r="HT269" s="128"/>
      <c r="HU269" s="128"/>
      <c r="HV269" s="128"/>
      <c r="HW269" s="128"/>
      <c r="HX269" s="128"/>
      <c r="HY269" s="128"/>
      <c r="HZ269" s="128"/>
      <c r="IA269" s="128"/>
    </row>
    <row r="270" s="45" customFormat="1" customHeight="1" spans="1:235">
      <c r="A270" s="235"/>
      <c r="B270" s="235"/>
      <c r="C270" s="235"/>
      <c r="D270" s="235"/>
      <c r="E270" s="235"/>
      <c r="F270" s="235"/>
      <c r="G270" s="235"/>
      <c r="H270" s="235"/>
      <c r="I270" s="235"/>
      <c r="J270" s="235"/>
      <c r="K270" s="235"/>
      <c r="L270" s="235"/>
      <c r="M270" s="235"/>
      <c r="N270" s="235"/>
      <c r="O270" s="243"/>
      <c r="P270" s="243"/>
      <c r="Q270" s="248"/>
      <c r="R270" s="248"/>
      <c r="S270" s="248"/>
      <c r="T270" s="248"/>
      <c r="U270" s="248"/>
      <c r="V270" s="248"/>
      <c r="W270" s="248"/>
      <c r="X270" s="248"/>
      <c r="Y270" s="248"/>
      <c r="Z270" s="248"/>
      <c r="AA270" s="248"/>
      <c r="AB270" s="248"/>
      <c r="AC270" s="248"/>
      <c r="AD270" s="235"/>
      <c r="AE270" s="235"/>
      <c r="AF270" s="235"/>
      <c r="AG270" s="128"/>
      <c r="AH270" s="128"/>
      <c r="AI270" s="128"/>
      <c r="AJ270" s="128"/>
      <c r="AK270" s="128"/>
      <c r="AL270" s="128"/>
      <c r="AM270" s="128"/>
      <c r="AN270" s="128"/>
      <c r="AO270" s="128"/>
      <c r="AP270" s="128"/>
      <c r="AQ270" s="128"/>
      <c r="AR270" s="128"/>
      <c r="AS270" s="128"/>
      <c r="AT270" s="128"/>
      <c r="AU270" s="128"/>
      <c r="AV270" s="128"/>
      <c r="AW270" s="128"/>
      <c r="AX270" s="128"/>
      <c r="AY270" s="128"/>
      <c r="AZ270" s="128"/>
      <c r="BA270" s="128"/>
      <c r="BB270" s="128"/>
      <c r="BC270" s="128"/>
      <c r="BD270" s="128"/>
      <c r="BE270" s="128"/>
      <c r="BF270" s="128"/>
      <c r="BG270" s="128"/>
      <c r="BH270" s="128"/>
      <c r="BI270" s="128"/>
      <c r="BJ270" s="128"/>
      <c r="BK270" s="128"/>
      <c r="BL270" s="128"/>
      <c r="BM270" s="128"/>
      <c r="BN270" s="128"/>
      <c r="BO270" s="128"/>
      <c r="BP270" s="128"/>
      <c r="BQ270" s="128"/>
      <c r="BR270" s="128"/>
      <c r="BS270" s="128"/>
      <c r="BT270" s="128"/>
      <c r="BU270" s="128"/>
      <c r="BV270" s="128"/>
      <c r="BW270" s="128"/>
      <c r="BX270" s="128"/>
      <c r="BY270" s="128"/>
      <c r="BZ270" s="128"/>
      <c r="CA270" s="128"/>
      <c r="CB270" s="128"/>
      <c r="CC270" s="128"/>
      <c r="CD270" s="128"/>
      <c r="CE270" s="128"/>
      <c r="CF270" s="128"/>
      <c r="CG270" s="128"/>
      <c r="CH270" s="128"/>
      <c r="CI270" s="128"/>
      <c r="CJ270" s="128"/>
      <c r="CK270" s="128"/>
      <c r="CL270" s="128"/>
      <c r="CM270" s="128"/>
      <c r="CN270" s="128"/>
      <c r="CO270" s="128"/>
      <c r="CP270" s="128"/>
      <c r="CQ270" s="128"/>
      <c r="CR270" s="128"/>
      <c r="CS270" s="128"/>
      <c r="CT270" s="128"/>
      <c r="CU270" s="128"/>
      <c r="CV270" s="128"/>
      <c r="CW270" s="128"/>
      <c r="CX270" s="128"/>
      <c r="CY270" s="128"/>
      <c r="CZ270" s="128"/>
      <c r="DA270" s="128"/>
      <c r="DB270" s="128"/>
      <c r="DC270" s="128"/>
      <c r="DD270" s="128"/>
      <c r="DE270" s="128"/>
      <c r="DF270" s="128"/>
      <c r="DG270" s="128"/>
      <c r="DH270" s="128"/>
      <c r="DI270" s="128"/>
      <c r="DJ270" s="128"/>
      <c r="DK270" s="128"/>
      <c r="DL270" s="128"/>
      <c r="DM270" s="128"/>
      <c r="DN270" s="128"/>
      <c r="DO270" s="128"/>
      <c r="DP270" s="128"/>
      <c r="DQ270" s="128"/>
      <c r="DR270" s="128"/>
      <c r="DS270" s="128"/>
      <c r="DT270" s="128"/>
      <c r="DU270" s="128"/>
      <c r="DV270" s="128"/>
      <c r="DW270" s="128"/>
      <c r="DX270" s="128"/>
      <c r="DY270" s="128"/>
      <c r="DZ270" s="128"/>
      <c r="EA270" s="128"/>
      <c r="EB270" s="128"/>
      <c r="EC270" s="128"/>
      <c r="ED270" s="128"/>
      <c r="EE270" s="128"/>
      <c r="EF270" s="128"/>
      <c r="EG270" s="128"/>
      <c r="EH270" s="128"/>
      <c r="EI270" s="128"/>
      <c r="EJ270" s="128"/>
      <c r="EK270" s="128"/>
      <c r="EL270" s="128"/>
      <c r="EM270" s="128"/>
      <c r="EN270" s="128"/>
      <c r="EO270" s="128"/>
      <c r="EP270" s="128"/>
      <c r="EQ270" s="128"/>
      <c r="ER270" s="128"/>
      <c r="ES270" s="128"/>
      <c r="ET270" s="128"/>
      <c r="EU270" s="128"/>
      <c r="EV270" s="128"/>
      <c r="EW270" s="128"/>
      <c r="EX270" s="128"/>
      <c r="EY270" s="128"/>
      <c r="EZ270" s="128"/>
      <c r="FA270" s="128"/>
      <c r="FB270" s="128"/>
      <c r="FC270" s="128"/>
      <c r="FD270" s="128"/>
      <c r="FE270" s="128"/>
      <c r="FF270" s="128"/>
      <c r="FG270" s="128"/>
      <c r="FH270" s="128"/>
      <c r="FI270" s="128"/>
      <c r="FJ270" s="128"/>
      <c r="FK270" s="128"/>
      <c r="FL270" s="128"/>
      <c r="FM270" s="128"/>
      <c r="FN270" s="128"/>
      <c r="FO270" s="128"/>
      <c r="FP270" s="128"/>
      <c r="FQ270" s="128"/>
      <c r="FR270" s="128"/>
      <c r="FS270" s="128"/>
      <c r="FT270" s="128"/>
      <c r="FU270" s="128"/>
      <c r="FV270" s="128"/>
      <c r="FW270" s="128"/>
      <c r="FX270" s="128"/>
      <c r="FY270" s="128"/>
      <c r="FZ270" s="128"/>
      <c r="GA270" s="128"/>
      <c r="GB270" s="128"/>
      <c r="GC270" s="128"/>
      <c r="GD270" s="128"/>
      <c r="GE270" s="128"/>
      <c r="GF270" s="128"/>
      <c r="GG270" s="128"/>
      <c r="GH270" s="128"/>
      <c r="GI270" s="128"/>
      <c r="GJ270" s="128"/>
      <c r="GK270" s="128"/>
      <c r="GL270" s="128"/>
      <c r="GM270" s="128"/>
      <c r="GN270" s="128"/>
      <c r="GO270" s="128"/>
      <c r="GP270" s="128"/>
      <c r="GQ270" s="128"/>
      <c r="GR270" s="128"/>
      <c r="GS270" s="128"/>
      <c r="GT270" s="128"/>
      <c r="GU270" s="128"/>
      <c r="GV270" s="128"/>
      <c r="GW270" s="128"/>
      <c r="GX270" s="128"/>
      <c r="GY270" s="128"/>
      <c r="GZ270" s="128"/>
      <c r="HA270" s="128"/>
      <c r="HB270" s="128"/>
      <c r="HC270" s="128"/>
      <c r="HD270" s="128"/>
      <c r="HE270" s="128"/>
      <c r="HF270" s="128"/>
      <c r="HG270" s="128"/>
      <c r="HH270" s="128"/>
      <c r="HI270" s="128"/>
      <c r="HJ270" s="128"/>
      <c r="HK270" s="128"/>
      <c r="HL270" s="128"/>
      <c r="HM270" s="128"/>
      <c r="HN270" s="128"/>
      <c r="HO270" s="128"/>
      <c r="HP270" s="128"/>
      <c r="HQ270" s="128"/>
      <c r="HR270" s="128"/>
      <c r="HS270" s="128"/>
      <c r="HT270" s="128"/>
      <c r="HU270" s="128"/>
      <c r="HV270" s="128"/>
      <c r="HW270" s="128"/>
      <c r="HX270" s="128"/>
      <c r="HY270" s="128"/>
      <c r="HZ270" s="128"/>
      <c r="IA270" s="128"/>
    </row>
    <row r="271" s="45" customFormat="1" ht="33.6" spans="1:235">
      <c r="A271" s="133"/>
      <c r="B271" s="134"/>
      <c r="C271" s="134"/>
      <c r="D271" s="134"/>
      <c r="E271" s="135" t="s">
        <v>101</v>
      </c>
      <c r="F271" s="135"/>
      <c r="G271" s="135"/>
      <c r="H271" s="135"/>
      <c r="I271" s="135"/>
      <c r="J271" s="135"/>
      <c r="K271" s="135" t="s">
        <v>141</v>
      </c>
      <c r="L271" s="135"/>
      <c r="M271" s="135"/>
      <c r="N271" s="135"/>
      <c r="O271" s="219"/>
      <c r="P271" s="220"/>
      <c r="Q271" s="227"/>
      <c r="R271" s="227"/>
      <c r="S271" s="227"/>
      <c r="T271" s="228"/>
      <c r="U271" s="228"/>
      <c r="V271" s="228"/>
      <c r="W271" s="228"/>
      <c r="X271" s="228"/>
      <c r="Y271" s="228"/>
      <c r="Z271" s="228"/>
      <c r="AA271" s="228"/>
      <c r="AB271" s="228"/>
      <c r="AC271" s="228"/>
      <c r="AD271" s="235"/>
      <c r="AE271" s="235"/>
      <c r="AF271" s="235"/>
      <c r="AG271" s="128"/>
      <c r="AH271" s="128"/>
      <c r="AI271" s="128"/>
      <c r="AJ271" s="128"/>
      <c r="AK271" s="128"/>
      <c r="AL271" s="128"/>
      <c r="AM271" s="128"/>
      <c r="AN271" s="128"/>
      <c r="AO271" s="128"/>
      <c r="AP271" s="128"/>
      <c r="AQ271" s="128"/>
      <c r="AR271" s="128"/>
      <c r="AS271" s="128"/>
      <c r="AT271" s="128"/>
      <c r="AU271" s="128"/>
      <c r="AV271" s="128"/>
      <c r="AW271" s="128"/>
      <c r="AX271" s="128"/>
      <c r="AY271" s="128"/>
      <c r="AZ271" s="128"/>
      <c r="BA271" s="128"/>
      <c r="BB271" s="128"/>
      <c r="BC271" s="128"/>
      <c r="BD271" s="128"/>
      <c r="BE271" s="128"/>
      <c r="BF271" s="128"/>
      <c r="BG271" s="128"/>
      <c r="BH271" s="128"/>
      <c r="BI271" s="128"/>
      <c r="BJ271" s="128"/>
      <c r="BK271" s="128"/>
      <c r="BL271" s="128"/>
      <c r="BM271" s="128"/>
      <c r="BN271" s="128"/>
      <c r="BO271" s="128"/>
      <c r="BP271" s="128"/>
      <c r="BQ271" s="128"/>
      <c r="BR271" s="128"/>
      <c r="BS271" s="128"/>
      <c r="BT271" s="128"/>
      <c r="BU271" s="128"/>
      <c r="BV271" s="128"/>
      <c r="BW271" s="128"/>
      <c r="BX271" s="128"/>
      <c r="BY271" s="128"/>
      <c r="BZ271" s="128"/>
      <c r="CA271" s="128"/>
      <c r="CB271" s="128"/>
      <c r="CC271" s="128"/>
      <c r="CD271" s="128"/>
      <c r="CE271" s="128"/>
      <c r="CF271" s="128"/>
      <c r="CG271" s="128"/>
      <c r="CH271" s="128"/>
      <c r="CI271" s="128"/>
      <c r="CJ271" s="128"/>
      <c r="CK271" s="128"/>
      <c r="CL271" s="128"/>
      <c r="CM271" s="128"/>
      <c r="CN271" s="128"/>
      <c r="CO271" s="128"/>
      <c r="CP271" s="128"/>
      <c r="CQ271" s="128"/>
      <c r="CR271" s="128"/>
      <c r="CS271" s="128"/>
      <c r="CT271" s="128"/>
      <c r="CU271" s="128"/>
      <c r="CV271" s="128"/>
      <c r="CW271" s="128"/>
      <c r="CX271" s="128"/>
      <c r="CY271" s="128"/>
      <c r="CZ271" s="128"/>
      <c r="DA271" s="128"/>
      <c r="DB271" s="128"/>
      <c r="DC271" s="128"/>
      <c r="DD271" s="128"/>
      <c r="DE271" s="128"/>
      <c r="DF271" s="128"/>
      <c r="DG271" s="128"/>
      <c r="DH271" s="128"/>
      <c r="DI271" s="128"/>
      <c r="DJ271" s="128"/>
      <c r="DK271" s="128"/>
      <c r="DL271" s="128"/>
      <c r="DM271" s="128"/>
      <c r="DN271" s="128"/>
      <c r="DO271" s="128"/>
      <c r="DP271" s="128"/>
      <c r="DQ271" s="128"/>
      <c r="DR271" s="128"/>
      <c r="DS271" s="128"/>
      <c r="DT271" s="128"/>
      <c r="DU271" s="128"/>
      <c r="DV271" s="128"/>
      <c r="DW271" s="128"/>
      <c r="DX271" s="128"/>
      <c r="DY271" s="128"/>
      <c r="DZ271" s="128"/>
      <c r="EA271" s="128"/>
      <c r="EB271" s="128"/>
      <c r="EC271" s="128"/>
      <c r="ED271" s="128"/>
      <c r="EE271" s="128"/>
      <c r="EF271" s="128"/>
      <c r="EG271" s="128"/>
      <c r="EH271" s="128"/>
      <c r="EI271" s="128"/>
      <c r="EJ271" s="128"/>
      <c r="EK271" s="128"/>
      <c r="EL271" s="128"/>
      <c r="EM271" s="128"/>
      <c r="EN271" s="128"/>
      <c r="EO271" s="128"/>
      <c r="EP271" s="128"/>
      <c r="EQ271" s="128"/>
      <c r="ER271" s="128"/>
      <c r="ES271" s="128"/>
      <c r="ET271" s="128"/>
      <c r="EU271" s="128"/>
      <c r="EV271" s="128"/>
      <c r="EW271" s="128"/>
      <c r="EX271" s="128"/>
      <c r="EY271" s="128"/>
      <c r="EZ271" s="128"/>
      <c r="FA271" s="128"/>
      <c r="FB271" s="128"/>
      <c r="FC271" s="128"/>
      <c r="FD271" s="128"/>
      <c r="FE271" s="128"/>
      <c r="FF271" s="128"/>
      <c r="FG271" s="128"/>
      <c r="FH271" s="128"/>
      <c r="FI271" s="128"/>
      <c r="FJ271" s="128"/>
      <c r="FK271" s="128"/>
      <c r="FL271" s="128"/>
      <c r="FM271" s="128"/>
      <c r="FN271" s="128"/>
      <c r="FO271" s="128"/>
      <c r="FP271" s="128"/>
      <c r="FQ271" s="128"/>
      <c r="FR271" s="128"/>
      <c r="FS271" s="128"/>
      <c r="FT271" s="128"/>
      <c r="FU271" s="128"/>
      <c r="FV271" s="128"/>
      <c r="FW271" s="128"/>
      <c r="FX271" s="128"/>
      <c r="FY271" s="128"/>
      <c r="FZ271" s="128"/>
      <c r="GA271" s="128"/>
      <c r="GB271" s="128"/>
      <c r="GC271" s="128"/>
      <c r="GD271" s="128"/>
      <c r="GE271" s="128"/>
      <c r="GF271" s="128"/>
      <c r="GG271" s="128"/>
      <c r="GH271" s="128"/>
      <c r="GI271" s="128"/>
      <c r="GJ271" s="128"/>
      <c r="GK271" s="128"/>
      <c r="GL271" s="128"/>
      <c r="GM271" s="128"/>
      <c r="GN271" s="128"/>
      <c r="GO271" s="128"/>
      <c r="GP271" s="128"/>
      <c r="GQ271" s="128"/>
      <c r="GR271" s="128"/>
      <c r="GS271" s="128"/>
      <c r="GT271" s="128"/>
      <c r="GU271" s="128"/>
      <c r="GV271" s="128"/>
      <c r="GW271" s="128"/>
      <c r="GX271" s="128"/>
      <c r="GY271" s="128"/>
      <c r="GZ271" s="128"/>
      <c r="HA271" s="128"/>
      <c r="HB271" s="128"/>
      <c r="HC271" s="128"/>
      <c r="HD271" s="128"/>
      <c r="HE271" s="128"/>
      <c r="HF271" s="128"/>
      <c r="HG271" s="128"/>
      <c r="HH271" s="128"/>
      <c r="HI271" s="128"/>
      <c r="HJ271" s="128"/>
      <c r="HK271" s="128"/>
      <c r="HL271" s="128"/>
      <c r="HM271" s="128"/>
      <c r="HN271" s="128"/>
      <c r="HO271" s="128"/>
      <c r="HP271" s="128"/>
      <c r="HQ271" s="128"/>
      <c r="HR271" s="128"/>
      <c r="HS271" s="128"/>
      <c r="HT271" s="128"/>
      <c r="HU271" s="128"/>
      <c r="HV271" s="128"/>
      <c r="HW271" s="128"/>
      <c r="HX271" s="128"/>
      <c r="HY271" s="128"/>
      <c r="HZ271" s="128"/>
      <c r="IA271" s="128"/>
    </row>
    <row r="272" s="45" customFormat="1" customHeight="1" spans="1:235">
      <c r="A272" s="136"/>
      <c r="B272" s="137"/>
      <c r="C272" s="137"/>
      <c r="D272" s="137"/>
      <c r="E272" s="137"/>
      <c r="F272" s="137"/>
      <c r="G272" s="137"/>
      <c r="H272" s="137"/>
      <c r="I272" s="137"/>
      <c r="J272" s="137"/>
      <c r="K272" s="137"/>
      <c r="L272" s="137"/>
      <c r="M272" s="137"/>
      <c r="N272" s="137"/>
      <c r="O272" s="219"/>
      <c r="P272" s="220"/>
      <c r="Q272" s="229"/>
      <c r="R272" s="229"/>
      <c r="S272" s="229"/>
      <c r="T272" s="229"/>
      <c r="U272" s="229"/>
      <c r="V272" s="229"/>
      <c r="W272" s="229"/>
      <c r="X272" s="229"/>
      <c r="Y272" s="229"/>
      <c r="Z272" s="229"/>
      <c r="AA272" s="229"/>
      <c r="AB272" s="229"/>
      <c r="AC272" s="229"/>
      <c r="AD272" s="235"/>
      <c r="AE272" s="235"/>
      <c r="AF272" s="235"/>
      <c r="AG272" s="128"/>
      <c r="AH272" s="128"/>
      <c r="AI272" s="128"/>
      <c r="AJ272" s="128"/>
      <c r="AK272" s="128"/>
      <c r="AL272" s="128"/>
      <c r="AM272" s="128"/>
      <c r="AN272" s="128"/>
      <c r="AO272" s="128"/>
      <c r="AP272" s="128"/>
      <c r="AQ272" s="128"/>
      <c r="AR272" s="128"/>
      <c r="AS272" s="128"/>
      <c r="AT272" s="128"/>
      <c r="AU272" s="128"/>
      <c r="AV272" s="128"/>
      <c r="AW272" s="128"/>
      <c r="AX272" s="128"/>
      <c r="AY272" s="128"/>
      <c r="AZ272" s="128"/>
      <c r="BA272" s="128"/>
      <c r="BB272" s="128"/>
      <c r="BC272" s="128"/>
      <c r="BD272" s="128"/>
      <c r="BE272" s="128"/>
      <c r="BF272" s="128"/>
      <c r="BG272" s="128"/>
      <c r="BH272" s="128"/>
      <c r="BI272" s="128"/>
      <c r="BJ272" s="128"/>
      <c r="BK272" s="128"/>
      <c r="BL272" s="128"/>
      <c r="BM272" s="128"/>
      <c r="BN272" s="128"/>
      <c r="BO272" s="128"/>
      <c r="BP272" s="128"/>
      <c r="BQ272" s="128"/>
      <c r="BR272" s="128"/>
      <c r="BS272" s="128"/>
      <c r="BT272" s="128"/>
      <c r="BU272" s="128"/>
      <c r="BV272" s="128"/>
      <c r="BW272" s="128"/>
      <c r="BX272" s="128"/>
      <c r="BY272" s="128"/>
      <c r="BZ272" s="128"/>
      <c r="CA272" s="128"/>
      <c r="CB272" s="128"/>
      <c r="CC272" s="128"/>
      <c r="CD272" s="128"/>
      <c r="CE272" s="128"/>
      <c r="CF272" s="128"/>
      <c r="CG272" s="128"/>
      <c r="CH272" s="128"/>
      <c r="CI272" s="128"/>
      <c r="CJ272" s="128"/>
      <c r="CK272" s="128"/>
      <c r="CL272" s="128"/>
      <c r="CM272" s="128"/>
      <c r="CN272" s="128"/>
      <c r="CO272" s="128"/>
      <c r="CP272" s="128"/>
      <c r="CQ272" s="128"/>
      <c r="CR272" s="128"/>
      <c r="CS272" s="128"/>
      <c r="CT272" s="128"/>
      <c r="CU272" s="128"/>
      <c r="CV272" s="128"/>
      <c r="CW272" s="128"/>
      <c r="CX272" s="128"/>
      <c r="CY272" s="128"/>
      <c r="CZ272" s="128"/>
      <c r="DA272" s="128"/>
      <c r="DB272" s="128"/>
      <c r="DC272" s="128"/>
      <c r="DD272" s="128"/>
      <c r="DE272" s="128"/>
      <c r="DF272" s="128"/>
      <c r="DG272" s="128"/>
      <c r="DH272" s="128"/>
      <c r="DI272" s="128"/>
      <c r="DJ272" s="128"/>
      <c r="DK272" s="128"/>
      <c r="DL272" s="128"/>
      <c r="DM272" s="128"/>
      <c r="DN272" s="128"/>
      <c r="DO272" s="128"/>
      <c r="DP272" s="128"/>
      <c r="DQ272" s="128"/>
      <c r="DR272" s="128"/>
      <c r="DS272" s="128"/>
      <c r="DT272" s="128"/>
      <c r="DU272" s="128"/>
      <c r="DV272" s="128"/>
      <c r="DW272" s="128"/>
      <c r="DX272" s="128"/>
      <c r="DY272" s="128"/>
      <c r="DZ272" s="128"/>
      <c r="EA272" s="128"/>
      <c r="EB272" s="128"/>
      <c r="EC272" s="128"/>
      <c r="ED272" s="128"/>
      <c r="EE272" s="128"/>
      <c r="EF272" s="128"/>
      <c r="EG272" s="128"/>
      <c r="EH272" s="128"/>
      <c r="EI272" s="128"/>
      <c r="EJ272" s="128"/>
      <c r="EK272" s="128"/>
      <c r="EL272" s="128"/>
      <c r="EM272" s="128"/>
      <c r="EN272" s="128"/>
      <c r="EO272" s="128"/>
      <c r="EP272" s="128"/>
      <c r="EQ272" s="128"/>
      <c r="ER272" s="128"/>
      <c r="ES272" s="128"/>
      <c r="ET272" s="128"/>
      <c r="EU272" s="128"/>
      <c r="EV272" s="128"/>
      <c r="EW272" s="128"/>
      <c r="EX272" s="128"/>
      <c r="EY272" s="128"/>
      <c r="EZ272" s="128"/>
      <c r="FA272" s="128"/>
      <c r="FB272" s="128"/>
      <c r="FC272" s="128"/>
      <c r="FD272" s="128"/>
      <c r="FE272" s="128"/>
      <c r="FF272" s="128"/>
      <c r="FG272" s="128"/>
      <c r="FH272" s="128"/>
      <c r="FI272" s="128"/>
      <c r="FJ272" s="128"/>
      <c r="FK272" s="128"/>
      <c r="FL272" s="128"/>
      <c r="FM272" s="128"/>
      <c r="FN272" s="128"/>
      <c r="FO272" s="128"/>
      <c r="FP272" s="128"/>
      <c r="FQ272" s="128"/>
      <c r="FR272" s="128"/>
      <c r="FS272" s="128"/>
      <c r="FT272" s="128"/>
      <c r="FU272" s="128"/>
      <c r="FV272" s="128"/>
      <c r="FW272" s="128"/>
      <c r="FX272" s="128"/>
      <c r="FY272" s="128"/>
      <c r="FZ272" s="128"/>
      <c r="GA272" s="128"/>
      <c r="GB272" s="128"/>
      <c r="GC272" s="128"/>
      <c r="GD272" s="128"/>
      <c r="GE272" s="128"/>
      <c r="GF272" s="128"/>
      <c r="GG272" s="128"/>
      <c r="GH272" s="128"/>
      <c r="GI272" s="128"/>
      <c r="GJ272" s="128"/>
      <c r="GK272" s="128"/>
      <c r="GL272" s="128"/>
      <c r="GM272" s="128"/>
      <c r="GN272" s="128"/>
      <c r="GO272" s="128"/>
      <c r="GP272" s="128"/>
      <c r="GQ272" s="128"/>
      <c r="GR272" s="128"/>
      <c r="GS272" s="128"/>
      <c r="GT272" s="128"/>
      <c r="GU272" s="128"/>
      <c r="GV272" s="128"/>
      <c r="GW272" s="128"/>
      <c r="GX272" s="128"/>
      <c r="GY272" s="128"/>
      <c r="GZ272" s="128"/>
      <c r="HA272" s="128"/>
      <c r="HB272" s="128"/>
      <c r="HC272" s="128"/>
      <c r="HD272" s="128"/>
      <c r="HE272" s="128"/>
      <c r="HF272" s="128"/>
      <c r="HG272" s="128"/>
      <c r="HH272" s="128"/>
      <c r="HI272" s="128"/>
      <c r="HJ272" s="128"/>
      <c r="HK272" s="128"/>
      <c r="HL272" s="128"/>
      <c r="HM272" s="128"/>
      <c r="HN272" s="128"/>
      <c r="HO272" s="128"/>
      <c r="HP272" s="128"/>
      <c r="HQ272" s="128"/>
      <c r="HR272" s="128"/>
      <c r="HS272" s="128"/>
      <c r="HT272" s="128"/>
      <c r="HU272" s="128"/>
      <c r="HV272" s="128"/>
      <c r="HW272" s="128"/>
      <c r="HX272" s="128"/>
      <c r="HY272" s="128"/>
      <c r="HZ272" s="128"/>
      <c r="IA272" s="128"/>
    </row>
    <row r="273" s="45" customFormat="1" spans="1:235">
      <c r="A273" s="133"/>
      <c r="B273" s="138"/>
      <c r="C273" s="138"/>
      <c r="D273" s="138"/>
      <c r="E273" s="138"/>
      <c r="F273" s="138"/>
      <c r="G273" s="138"/>
      <c r="H273" s="138"/>
      <c r="I273" s="138"/>
      <c r="J273" s="138"/>
      <c r="K273" s="138"/>
      <c r="L273" s="138"/>
      <c r="M273" s="138"/>
      <c r="N273" s="138"/>
      <c r="O273" s="219"/>
      <c r="P273" s="220"/>
      <c r="Q273" s="229"/>
      <c r="R273" s="229"/>
      <c r="S273" s="229"/>
      <c r="T273" s="229"/>
      <c r="U273" s="229"/>
      <c r="V273" s="229"/>
      <c r="W273" s="229"/>
      <c r="X273" s="229"/>
      <c r="Y273" s="229"/>
      <c r="Z273" s="229"/>
      <c r="AA273" s="229"/>
      <c r="AB273" s="229"/>
      <c r="AC273" s="229"/>
      <c r="AD273" s="235"/>
      <c r="AE273" s="235"/>
      <c r="AF273" s="235"/>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28"/>
      <c r="BX273" s="128"/>
      <c r="BY273" s="128"/>
      <c r="BZ273" s="128"/>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28"/>
      <c r="DL273" s="128"/>
      <c r="DM273" s="128"/>
      <c r="DN273" s="128"/>
      <c r="DO273" s="128"/>
      <c r="DP273" s="128"/>
      <c r="DQ273" s="128"/>
      <c r="DR273" s="128"/>
      <c r="DS273" s="128"/>
      <c r="DT273" s="128"/>
      <c r="DU273" s="128"/>
      <c r="DV273" s="128"/>
      <c r="DW273" s="128"/>
      <c r="DX273" s="128"/>
      <c r="DY273" s="128"/>
      <c r="DZ273" s="128"/>
      <c r="EA273" s="128"/>
      <c r="EB273" s="128"/>
      <c r="EC273" s="128"/>
      <c r="ED273" s="128"/>
      <c r="EE273" s="128"/>
      <c r="EF273" s="128"/>
      <c r="EG273" s="128"/>
      <c r="EH273" s="128"/>
      <c r="EI273" s="128"/>
      <c r="EJ273" s="128"/>
      <c r="EK273" s="128"/>
      <c r="EL273" s="128"/>
      <c r="EM273" s="128"/>
      <c r="EN273" s="128"/>
      <c r="EO273" s="128"/>
      <c r="EP273" s="128"/>
      <c r="EQ273" s="128"/>
      <c r="ER273" s="128"/>
      <c r="ES273" s="128"/>
      <c r="ET273" s="128"/>
      <c r="EU273" s="128"/>
      <c r="EV273" s="128"/>
      <c r="EW273" s="128"/>
      <c r="EX273" s="128"/>
      <c r="EY273" s="128"/>
      <c r="EZ273" s="128"/>
      <c r="FA273" s="128"/>
      <c r="FB273" s="128"/>
      <c r="FC273" s="128"/>
      <c r="FD273" s="128"/>
      <c r="FE273" s="128"/>
      <c r="FF273" s="128"/>
      <c r="FG273" s="128"/>
      <c r="FH273" s="128"/>
      <c r="FI273" s="128"/>
      <c r="FJ273" s="128"/>
      <c r="FK273" s="128"/>
      <c r="FL273" s="128"/>
      <c r="FM273" s="128"/>
      <c r="FN273" s="128"/>
      <c r="FO273" s="128"/>
      <c r="FP273" s="128"/>
      <c r="FQ273" s="128"/>
      <c r="FR273" s="128"/>
      <c r="FS273" s="128"/>
      <c r="FT273" s="128"/>
      <c r="FU273" s="128"/>
      <c r="FV273" s="128"/>
      <c r="FW273" s="128"/>
      <c r="FX273" s="128"/>
      <c r="FY273" s="128"/>
      <c r="FZ273" s="128"/>
      <c r="GA273" s="128"/>
      <c r="GB273" s="128"/>
      <c r="GC273" s="128"/>
      <c r="GD273" s="128"/>
      <c r="GE273" s="128"/>
      <c r="GF273" s="128"/>
      <c r="GG273" s="128"/>
      <c r="GH273" s="128"/>
      <c r="GI273" s="128"/>
      <c r="GJ273" s="128"/>
      <c r="GK273" s="128"/>
      <c r="GL273" s="128"/>
      <c r="GM273" s="128"/>
      <c r="GN273" s="128"/>
      <c r="GO273" s="128"/>
      <c r="GP273" s="128"/>
      <c r="GQ273" s="128"/>
      <c r="GR273" s="128"/>
      <c r="GS273" s="128"/>
      <c r="GT273" s="128"/>
      <c r="GU273" s="128"/>
      <c r="GV273" s="128"/>
      <c r="GW273" s="128"/>
      <c r="GX273" s="128"/>
      <c r="GY273" s="128"/>
      <c r="GZ273" s="128"/>
      <c r="HA273" s="128"/>
      <c r="HB273" s="128"/>
      <c r="HC273" s="128"/>
      <c r="HD273" s="128"/>
      <c r="HE273" s="128"/>
      <c r="HF273" s="128"/>
      <c r="HG273" s="128"/>
      <c r="HH273" s="128"/>
      <c r="HI273" s="128"/>
      <c r="HJ273" s="128"/>
      <c r="HK273" s="128"/>
      <c r="HL273" s="128"/>
      <c r="HM273" s="128"/>
      <c r="HN273" s="128"/>
      <c r="HO273" s="128"/>
      <c r="HP273" s="128"/>
      <c r="HQ273" s="128"/>
      <c r="HR273" s="128"/>
      <c r="HS273" s="128"/>
      <c r="HT273" s="128"/>
      <c r="HU273" s="128"/>
      <c r="HV273" s="128"/>
      <c r="HW273" s="128"/>
      <c r="HX273" s="128"/>
      <c r="HY273" s="128"/>
      <c r="HZ273" s="128"/>
      <c r="IA273" s="128"/>
    </row>
    <row r="274" s="45" customFormat="1" spans="1:235">
      <c r="A274" s="139" t="s">
        <v>53</v>
      </c>
      <c r="B274" s="140" t="s">
        <v>54</v>
      </c>
      <c r="C274" s="140"/>
      <c r="D274" s="140" t="s">
        <v>55</v>
      </c>
      <c r="E274" s="140"/>
      <c r="F274" s="140" t="s">
        <v>103</v>
      </c>
      <c r="G274" s="140"/>
      <c r="H274" s="140" t="s">
        <v>57</v>
      </c>
      <c r="I274" s="140" t="s">
        <v>139</v>
      </c>
      <c r="J274" s="140"/>
      <c r="K274" s="140"/>
      <c r="L274" s="140"/>
      <c r="M274" s="140" t="s">
        <v>59</v>
      </c>
      <c r="N274" s="221"/>
      <c r="O274" s="219"/>
      <c r="P274" s="222"/>
      <c r="Q274" s="230"/>
      <c r="R274" s="230"/>
      <c r="S274" s="230"/>
      <c r="T274" s="230"/>
      <c r="U274" s="230"/>
      <c r="V274" s="230"/>
      <c r="W274" s="230"/>
      <c r="X274" s="230"/>
      <c r="Y274" s="230"/>
      <c r="Z274" s="230"/>
      <c r="AA274" s="230"/>
      <c r="AB274" s="230"/>
      <c r="AC274" s="230"/>
      <c r="AD274" s="235"/>
      <c r="AE274" s="235"/>
      <c r="AF274" s="235"/>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28"/>
      <c r="DL274" s="128"/>
      <c r="DM274" s="128"/>
      <c r="DN274" s="128"/>
      <c r="DO274" s="128"/>
      <c r="DP274" s="128"/>
      <c r="DQ274" s="128"/>
      <c r="DR274" s="128"/>
      <c r="DS274" s="128"/>
      <c r="DT274" s="128"/>
      <c r="DU274" s="128"/>
      <c r="DV274" s="128"/>
      <c r="DW274" s="128"/>
      <c r="DX274" s="128"/>
      <c r="DY274" s="128"/>
      <c r="DZ274" s="128"/>
      <c r="EA274" s="128"/>
      <c r="EB274" s="128"/>
      <c r="EC274" s="128"/>
      <c r="ED274" s="128"/>
      <c r="EE274" s="128"/>
      <c r="EF274" s="128"/>
      <c r="EG274" s="128"/>
      <c r="EH274" s="128"/>
      <c r="EI274" s="128"/>
      <c r="EJ274" s="128"/>
      <c r="EK274" s="128"/>
      <c r="EL274" s="128"/>
      <c r="EM274" s="128"/>
      <c r="EN274" s="128"/>
      <c r="EO274" s="128"/>
      <c r="EP274" s="128"/>
      <c r="EQ274" s="128"/>
      <c r="ER274" s="128"/>
      <c r="ES274" s="128"/>
      <c r="ET274" s="128"/>
      <c r="EU274" s="128"/>
      <c r="EV274" s="128"/>
      <c r="EW274" s="128"/>
      <c r="EX274" s="128"/>
      <c r="EY274" s="128"/>
      <c r="EZ274" s="128"/>
      <c r="FA274" s="128"/>
      <c r="FB274" s="128"/>
      <c r="FC274" s="128"/>
      <c r="FD274" s="128"/>
      <c r="FE274" s="128"/>
      <c r="FF274" s="128"/>
      <c r="FG274" s="128"/>
      <c r="FH274" s="128"/>
      <c r="FI274" s="128"/>
      <c r="FJ274" s="128"/>
      <c r="FK274" s="128"/>
      <c r="FL274" s="128"/>
      <c r="FM274" s="128"/>
      <c r="FN274" s="128"/>
      <c r="FO274" s="128"/>
      <c r="FP274" s="128"/>
      <c r="FQ274" s="128"/>
      <c r="FR274" s="128"/>
      <c r="FS274" s="128"/>
      <c r="FT274" s="128"/>
      <c r="FU274" s="128"/>
      <c r="FV274" s="128"/>
      <c r="FW274" s="128"/>
      <c r="FX274" s="128"/>
      <c r="FY274" s="128"/>
      <c r="FZ274" s="128"/>
      <c r="GA274" s="128"/>
      <c r="GB274" s="128"/>
      <c r="GC274" s="128"/>
      <c r="GD274" s="128"/>
      <c r="GE274" s="128"/>
      <c r="GF274" s="128"/>
      <c r="GG274" s="128"/>
      <c r="GH274" s="128"/>
      <c r="GI274" s="128"/>
      <c r="GJ274" s="128"/>
      <c r="GK274" s="128"/>
      <c r="GL274" s="128"/>
      <c r="GM274" s="128"/>
      <c r="GN274" s="128"/>
      <c r="GO274" s="128"/>
      <c r="GP274" s="128"/>
      <c r="GQ274" s="128"/>
      <c r="GR274" s="128"/>
      <c r="GS274" s="128"/>
      <c r="GT274" s="128"/>
      <c r="GU274" s="128"/>
      <c r="GV274" s="128"/>
      <c r="GW274" s="128"/>
      <c r="GX274" s="128"/>
      <c r="GY274" s="128"/>
      <c r="GZ274" s="128"/>
      <c r="HA274" s="128"/>
      <c r="HB274" s="128"/>
      <c r="HC274" s="128"/>
      <c r="HD274" s="128"/>
      <c r="HE274" s="128"/>
      <c r="HF274" s="128"/>
      <c r="HG274" s="128"/>
      <c r="HH274" s="128"/>
      <c r="HI274" s="128"/>
      <c r="HJ274" s="128"/>
      <c r="HK274" s="128"/>
      <c r="HL274" s="128"/>
      <c r="HM274" s="128"/>
      <c r="HN274" s="128"/>
      <c r="HO274" s="128"/>
      <c r="HP274" s="128"/>
      <c r="HQ274" s="128"/>
      <c r="HR274" s="128"/>
      <c r="HS274" s="128"/>
      <c r="HT274" s="128"/>
      <c r="HU274" s="128"/>
      <c r="HV274" s="128"/>
      <c r="HW274" s="128"/>
      <c r="HX274" s="128"/>
      <c r="HY274" s="128"/>
      <c r="HZ274" s="128"/>
      <c r="IA274" s="128"/>
    </row>
    <row r="275" s="45" customFormat="1" spans="1:235">
      <c r="A275" s="139"/>
      <c r="B275" s="140"/>
      <c r="C275" s="140"/>
      <c r="D275" s="140"/>
      <c r="E275" s="140"/>
      <c r="F275" s="140"/>
      <c r="G275" s="140"/>
      <c r="H275" s="140"/>
      <c r="I275" s="140" t="s">
        <v>60</v>
      </c>
      <c r="J275" s="140"/>
      <c r="K275" s="140" t="s">
        <v>61</v>
      </c>
      <c r="L275" s="140"/>
      <c r="M275" s="140"/>
      <c r="N275" s="221"/>
      <c r="O275" s="219"/>
      <c r="P275" s="222"/>
      <c r="Q275" s="230"/>
      <c r="R275" s="230"/>
      <c r="S275" s="230"/>
      <c r="T275" s="230"/>
      <c r="U275" s="230"/>
      <c r="V275" s="230"/>
      <c r="W275" s="230"/>
      <c r="X275" s="230"/>
      <c r="Y275" s="230"/>
      <c r="Z275" s="230"/>
      <c r="AA275" s="230"/>
      <c r="AB275" s="230"/>
      <c r="AC275" s="230"/>
      <c r="AD275" s="235"/>
      <c r="AE275" s="235"/>
      <c r="AF275" s="235"/>
      <c r="AG275" s="128"/>
      <c r="AH275" s="128"/>
      <c r="AI275" s="128"/>
      <c r="AJ275" s="128"/>
      <c r="AK275" s="128"/>
      <c r="AL275" s="128"/>
      <c r="AM275" s="128"/>
      <c r="AN275" s="128"/>
      <c r="AO275" s="128"/>
      <c r="AP275" s="128"/>
      <c r="AQ275" s="128"/>
      <c r="AR275" s="128"/>
      <c r="AS275" s="128"/>
      <c r="AT275" s="128"/>
      <c r="AU275" s="128"/>
      <c r="AV275" s="128"/>
      <c r="AW275" s="128"/>
      <c r="AX275" s="128"/>
      <c r="AY275" s="128"/>
      <c r="AZ275" s="128"/>
      <c r="BA275" s="128"/>
      <c r="BB275" s="128"/>
      <c r="BC275" s="128"/>
      <c r="BD275" s="128"/>
      <c r="BE275" s="128"/>
      <c r="BF275" s="128"/>
      <c r="BG275" s="128"/>
      <c r="BH275" s="128"/>
      <c r="BI275" s="128"/>
      <c r="BJ275" s="128"/>
      <c r="BK275" s="128"/>
      <c r="BL275" s="128"/>
      <c r="BM275" s="128"/>
      <c r="BN275" s="128"/>
      <c r="BO275" s="128"/>
      <c r="BP275" s="128"/>
      <c r="BQ275" s="128"/>
      <c r="BR275" s="128"/>
      <c r="BS275" s="128"/>
      <c r="BT275" s="128"/>
      <c r="BU275" s="128"/>
      <c r="BV275" s="128"/>
      <c r="BW275" s="128"/>
      <c r="BX275" s="128"/>
      <c r="BY275" s="128"/>
      <c r="BZ275" s="128"/>
      <c r="CA275" s="128"/>
      <c r="CB275" s="128"/>
      <c r="CC275" s="128"/>
      <c r="CD275" s="128"/>
      <c r="CE275" s="128"/>
      <c r="CF275" s="128"/>
      <c r="CG275" s="128"/>
      <c r="CH275" s="128"/>
      <c r="CI275" s="128"/>
      <c r="CJ275" s="128"/>
      <c r="CK275" s="128"/>
      <c r="CL275" s="128"/>
      <c r="CM275" s="128"/>
      <c r="CN275" s="128"/>
      <c r="CO275" s="128"/>
      <c r="CP275" s="128"/>
      <c r="CQ275" s="128"/>
      <c r="CR275" s="128"/>
      <c r="CS275" s="128"/>
      <c r="CT275" s="128"/>
      <c r="CU275" s="128"/>
      <c r="CV275" s="128"/>
      <c r="CW275" s="128"/>
      <c r="CX275" s="128"/>
      <c r="CY275" s="128"/>
      <c r="CZ275" s="128"/>
      <c r="DA275" s="128"/>
      <c r="DB275" s="128"/>
      <c r="DC275" s="128"/>
      <c r="DD275" s="128"/>
      <c r="DE275" s="128"/>
      <c r="DF275" s="128"/>
      <c r="DG275" s="128"/>
      <c r="DH275" s="128"/>
      <c r="DI275" s="128"/>
      <c r="DJ275" s="128"/>
      <c r="DK275" s="128"/>
      <c r="DL275" s="128"/>
      <c r="DM275" s="128"/>
      <c r="DN275" s="128"/>
      <c r="DO275" s="128"/>
      <c r="DP275" s="128"/>
      <c r="DQ275" s="128"/>
      <c r="DR275" s="128"/>
      <c r="DS275" s="128"/>
      <c r="DT275" s="128"/>
      <c r="DU275" s="128"/>
      <c r="DV275" s="128"/>
      <c r="DW275" s="128"/>
      <c r="DX275" s="128"/>
      <c r="DY275" s="128"/>
      <c r="DZ275" s="128"/>
      <c r="EA275" s="128"/>
      <c r="EB275" s="128"/>
      <c r="EC275" s="128"/>
      <c r="ED275" s="128"/>
      <c r="EE275" s="128"/>
      <c r="EF275" s="128"/>
      <c r="EG275" s="128"/>
      <c r="EH275" s="128"/>
      <c r="EI275" s="128"/>
      <c r="EJ275" s="128"/>
      <c r="EK275" s="128"/>
      <c r="EL275" s="128"/>
      <c r="EM275" s="128"/>
      <c r="EN275" s="128"/>
      <c r="EO275" s="128"/>
      <c r="EP275" s="128"/>
      <c r="EQ275" s="128"/>
      <c r="ER275" s="128"/>
      <c r="ES275" s="128"/>
      <c r="ET275" s="128"/>
      <c r="EU275" s="128"/>
      <c r="EV275" s="128"/>
      <c r="EW275" s="128"/>
      <c r="EX275" s="128"/>
      <c r="EY275" s="128"/>
      <c r="EZ275" s="128"/>
      <c r="FA275" s="128"/>
      <c r="FB275" s="128"/>
      <c r="FC275" s="128"/>
      <c r="FD275" s="128"/>
      <c r="FE275" s="128"/>
      <c r="FF275" s="128"/>
      <c r="FG275" s="128"/>
      <c r="FH275" s="128"/>
      <c r="FI275" s="128"/>
      <c r="FJ275" s="128"/>
      <c r="FK275" s="128"/>
      <c r="FL275" s="128"/>
      <c r="FM275" s="128"/>
      <c r="FN275" s="128"/>
      <c r="FO275" s="128"/>
      <c r="FP275" s="128"/>
      <c r="FQ275" s="128"/>
      <c r="FR275" s="128"/>
      <c r="FS275" s="128"/>
      <c r="FT275" s="128"/>
      <c r="FU275" s="128"/>
      <c r="FV275" s="128"/>
      <c r="FW275" s="128"/>
      <c r="FX275" s="128"/>
      <c r="FY275" s="128"/>
      <c r="FZ275" s="128"/>
      <c r="GA275" s="128"/>
      <c r="GB275" s="128"/>
      <c r="GC275" s="128"/>
      <c r="GD275" s="128"/>
      <c r="GE275" s="128"/>
      <c r="GF275" s="128"/>
      <c r="GG275" s="128"/>
      <c r="GH275" s="128"/>
      <c r="GI275" s="128"/>
      <c r="GJ275" s="128"/>
      <c r="GK275" s="128"/>
      <c r="GL275" s="128"/>
      <c r="GM275" s="128"/>
      <c r="GN275" s="128"/>
      <c r="GO275" s="128"/>
      <c r="GP275" s="128"/>
      <c r="GQ275" s="128"/>
      <c r="GR275" s="128"/>
      <c r="GS275" s="128"/>
      <c r="GT275" s="128"/>
      <c r="GU275" s="128"/>
      <c r="GV275" s="128"/>
      <c r="GW275" s="128"/>
      <c r="GX275" s="128"/>
      <c r="GY275" s="128"/>
      <c r="GZ275" s="128"/>
      <c r="HA275" s="128"/>
      <c r="HB275" s="128"/>
      <c r="HC275" s="128"/>
      <c r="HD275" s="128"/>
      <c r="HE275" s="128"/>
      <c r="HF275" s="128"/>
      <c r="HG275" s="128"/>
      <c r="HH275" s="128"/>
      <c r="HI275" s="128"/>
      <c r="HJ275" s="128"/>
      <c r="HK275" s="128"/>
      <c r="HL275" s="128"/>
      <c r="HM275" s="128"/>
      <c r="HN275" s="128"/>
      <c r="HO275" s="128"/>
      <c r="HP275" s="128"/>
      <c r="HQ275" s="128"/>
      <c r="HR275" s="128"/>
      <c r="HS275" s="128"/>
      <c r="HT275" s="128"/>
      <c r="HU275" s="128"/>
      <c r="HV275" s="128"/>
      <c r="HW275" s="128"/>
      <c r="HX275" s="128"/>
      <c r="HY275" s="128"/>
      <c r="HZ275" s="128"/>
      <c r="IA275" s="128"/>
    </row>
    <row r="276" s="45" customFormat="1" ht="28.8" spans="1:235">
      <c r="A276" s="139"/>
      <c r="B276" s="140" t="s">
        <v>11</v>
      </c>
      <c r="C276" s="140" t="s">
        <v>12</v>
      </c>
      <c r="D276" s="140" t="s">
        <v>11</v>
      </c>
      <c r="E276" s="140" t="s">
        <v>12</v>
      </c>
      <c r="F276" s="140" t="s">
        <v>11</v>
      </c>
      <c r="G276" s="140" t="s">
        <v>12</v>
      </c>
      <c r="H276" s="140" t="s">
        <v>13</v>
      </c>
      <c r="I276" s="140" t="s">
        <v>105</v>
      </c>
      <c r="J276" s="140" t="s">
        <v>106</v>
      </c>
      <c r="K276" s="140" t="s">
        <v>105</v>
      </c>
      <c r="L276" s="140" t="s">
        <v>106</v>
      </c>
      <c r="M276" s="140" t="s">
        <v>16</v>
      </c>
      <c r="N276" s="221" t="s">
        <v>17</v>
      </c>
      <c r="O276" s="219"/>
      <c r="P276" s="222"/>
      <c r="Q276" s="230"/>
      <c r="R276" s="230"/>
      <c r="S276" s="230"/>
      <c r="T276" s="230"/>
      <c r="U276" s="230"/>
      <c r="V276" s="230"/>
      <c r="W276" s="230"/>
      <c r="X276" s="230"/>
      <c r="Y276" s="230"/>
      <c r="Z276" s="230"/>
      <c r="AA276" s="230"/>
      <c r="AB276" s="230"/>
      <c r="AC276" s="230"/>
      <c r="AD276" s="235"/>
      <c r="AE276" s="235"/>
      <c r="AF276" s="235"/>
      <c r="AG276" s="128"/>
      <c r="AH276" s="128"/>
      <c r="AI276" s="128"/>
      <c r="AJ276" s="128"/>
      <c r="AK276" s="128"/>
      <c r="AL276" s="128"/>
      <c r="AM276" s="128"/>
      <c r="AN276" s="128"/>
      <c r="AO276" s="128"/>
      <c r="AP276" s="128"/>
      <c r="AQ276" s="128"/>
      <c r="AR276" s="128"/>
      <c r="AS276" s="128"/>
      <c r="AT276" s="128"/>
      <c r="AU276" s="128"/>
      <c r="AV276" s="128"/>
      <c r="AW276" s="128"/>
      <c r="AX276" s="128"/>
      <c r="AY276" s="128"/>
      <c r="AZ276" s="128"/>
      <c r="BA276" s="128"/>
      <c r="BB276" s="128"/>
      <c r="BC276" s="128"/>
      <c r="BD276" s="128"/>
      <c r="BE276" s="128"/>
      <c r="BF276" s="128"/>
      <c r="BG276" s="128"/>
      <c r="BH276" s="128"/>
      <c r="BI276" s="128"/>
      <c r="BJ276" s="128"/>
      <c r="BK276" s="128"/>
      <c r="BL276" s="128"/>
      <c r="BM276" s="128"/>
      <c r="BN276" s="128"/>
      <c r="BO276" s="128"/>
      <c r="BP276" s="128"/>
      <c r="BQ276" s="128"/>
      <c r="BR276" s="128"/>
      <c r="BS276" s="128"/>
      <c r="BT276" s="128"/>
      <c r="BU276" s="128"/>
      <c r="BV276" s="128"/>
      <c r="BW276" s="128"/>
      <c r="BX276" s="128"/>
      <c r="BY276" s="128"/>
      <c r="BZ276" s="128"/>
      <c r="CA276" s="128"/>
      <c r="CB276" s="128"/>
      <c r="CC276" s="128"/>
      <c r="CD276" s="128"/>
      <c r="CE276" s="128"/>
      <c r="CF276" s="128"/>
      <c r="CG276" s="128"/>
      <c r="CH276" s="128"/>
      <c r="CI276" s="128"/>
      <c r="CJ276" s="128"/>
      <c r="CK276" s="128"/>
      <c r="CL276" s="128"/>
      <c r="CM276" s="128"/>
      <c r="CN276" s="128"/>
      <c r="CO276" s="128"/>
      <c r="CP276" s="128"/>
      <c r="CQ276" s="128"/>
      <c r="CR276" s="128"/>
      <c r="CS276" s="128"/>
      <c r="CT276" s="128"/>
      <c r="CU276" s="128"/>
      <c r="CV276" s="128"/>
      <c r="CW276" s="128"/>
      <c r="CX276" s="128"/>
      <c r="CY276" s="128"/>
      <c r="CZ276" s="128"/>
      <c r="DA276" s="128"/>
      <c r="DB276" s="128"/>
      <c r="DC276" s="128"/>
      <c r="DD276" s="128"/>
      <c r="DE276" s="128"/>
      <c r="DF276" s="128"/>
      <c r="DG276" s="128"/>
      <c r="DH276" s="128"/>
      <c r="DI276" s="128"/>
      <c r="DJ276" s="128"/>
      <c r="DK276" s="128"/>
      <c r="DL276" s="128"/>
      <c r="DM276" s="128"/>
      <c r="DN276" s="128"/>
      <c r="DO276" s="128"/>
      <c r="DP276" s="128"/>
      <c r="DQ276" s="128"/>
      <c r="DR276" s="128"/>
      <c r="DS276" s="128"/>
      <c r="DT276" s="128"/>
      <c r="DU276" s="128"/>
      <c r="DV276" s="128"/>
      <c r="DW276" s="128"/>
      <c r="DX276" s="128"/>
      <c r="DY276" s="128"/>
      <c r="DZ276" s="128"/>
      <c r="EA276" s="128"/>
      <c r="EB276" s="128"/>
      <c r="EC276" s="128"/>
      <c r="ED276" s="128"/>
      <c r="EE276" s="128"/>
      <c r="EF276" s="128"/>
      <c r="EG276" s="128"/>
      <c r="EH276" s="128"/>
      <c r="EI276" s="128"/>
      <c r="EJ276" s="128"/>
      <c r="EK276" s="128"/>
      <c r="EL276" s="128"/>
      <c r="EM276" s="128"/>
      <c r="EN276" s="128"/>
      <c r="EO276" s="128"/>
      <c r="EP276" s="128"/>
      <c r="EQ276" s="128"/>
      <c r="ER276" s="128"/>
      <c r="ES276" s="128"/>
      <c r="ET276" s="128"/>
      <c r="EU276" s="128"/>
      <c r="EV276" s="128"/>
      <c r="EW276" s="128"/>
      <c r="EX276" s="128"/>
      <c r="EY276" s="128"/>
      <c r="EZ276" s="128"/>
      <c r="FA276" s="128"/>
      <c r="FB276" s="128"/>
      <c r="FC276" s="128"/>
      <c r="FD276" s="128"/>
      <c r="FE276" s="128"/>
      <c r="FF276" s="128"/>
      <c r="FG276" s="128"/>
      <c r="FH276" s="128"/>
      <c r="FI276" s="128"/>
      <c r="FJ276" s="128"/>
      <c r="FK276" s="128"/>
      <c r="FL276" s="128"/>
      <c r="FM276" s="128"/>
      <c r="FN276" s="128"/>
      <c r="FO276" s="128"/>
      <c r="FP276" s="128"/>
      <c r="FQ276" s="128"/>
      <c r="FR276" s="128"/>
      <c r="FS276" s="128"/>
      <c r="FT276" s="128"/>
      <c r="FU276" s="128"/>
      <c r="FV276" s="128"/>
      <c r="FW276" s="128"/>
      <c r="FX276" s="128"/>
      <c r="FY276" s="128"/>
      <c r="FZ276" s="128"/>
      <c r="GA276" s="128"/>
      <c r="GB276" s="128"/>
      <c r="GC276" s="128"/>
      <c r="GD276" s="128"/>
      <c r="GE276" s="128"/>
      <c r="GF276" s="128"/>
      <c r="GG276" s="128"/>
      <c r="GH276" s="128"/>
      <c r="GI276" s="128"/>
      <c r="GJ276" s="128"/>
      <c r="GK276" s="128"/>
      <c r="GL276" s="128"/>
      <c r="GM276" s="128"/>
      <c r="GN276" s="128"/>
      <c r="GO276" s="128"/>
      <c r="GP276" s="128"/>
      <c r="GQ276" s="128"/>
      <c r="GR276" s="128"/>
      <c r="GS276" s="128"/>
      <c r="GT276" s="128"/>
      <c r="GU276" s="128"/>
      <c r="GV276" s="128"/>
      <c r="GW276" s="128"/>
      <c r="GX276" s="128"/>
      <c r="GY276" s="128"/>
      <c r="GZ276" s="128"/>
      <c r="HA276" s="128"/>
      <c r="HB276" s="128"/>
      <c r="HC276" s="128"/>
      <c r="HD276" s="128"/>
      <c r="HE276" s="128"/>
      <c r="HF276" s="128"/>
      <c r="HG276" s="128"/>
      <c r="HH276" s="128"/>
      <c r="HI276" s="128"/>
      <c r="HJ276" s="128"/>
      <c r="HK276" s="128"/>
      <c r="HL276" s="128"/>
      <c r="HM276" s="128"/>
      <c r="HN276" s="128"/>
      <c r="HO276" s="128"/>
      <c r="HP276" s="128"/>
      <c r="HQ276" s="128"/>
      <c r="HR276" s="128"/>
      <c r="HS276" s="128"/>
      <c r="HT276" s="128"/>
      <c r="HU276" s="128"/>
      <c r="HV276" s="128"/>
      <c r="HW276" s="128"/>
      <c r="HX276" s="128"/>
      <c r="HY276" s="128"/>
      <c r="HZ276" s="128"/>
      <c r="IA276" s="128"/>
    </row>
    <row r="277" s="45" customFormat="1" spans="1:235">
      <c r="A277" s="139" t="s">
        <v>140</v>
      </c>
      <c r="B277" s="208">
        <v>3000</v>
      </c>
      <c r="C277" s="209">
        <v>118.110236220472</v>
      </c>
      <c r="D277" s="208">
        <v>2250</v>
      </c>
      <c r="E277" s="209">
        <v>88.5826771653543</v>
      </c>
      <c r="F277" s="208">
        <v>140</v>
      </c>
      <c r="G277" s="209">
        <v>5.51181102362205</v>
      </c>
      <c r="H277" s="208" t="s">
        <v>108</v>
      </c>
      <c r="I277" s="208">
        <v>4500</v>
      </c>
      <c r="J277" s="223">
        <v>9920.7</v>
      </c>
      <c r="K277" s="208">
        <v>4150</v>
      </c>
      <c r="L277" s="223">
        <v>9149.09</v>
      </c>
      <c r="M277" s="208">
        <v>6400</v>
      </c>
      <c r="N277" s="224">
        <v>14109.44</v>
      </c>
      <c r="O277" s="219"/>
      <c r="P277" s="222"/>
      <c r="Q277" s="231"/>
      <c r="R277" s="232"/>
      <c r="S277" s="231"/>
      <c r="T277" s="232"/>
      <c r="U277" s="231"/>
      <c r="V277" s="232"/>
      <c r="W277" s="231"/>
      <c r="X277" s="231"/>
      <c r="Y277" s="236"/>
      <c r="Z277" s="231"/>
      <c r="AA277" s="236"/>
      <c r="AB277" s="231"/>
      <c r="AC277" s="236"/>
      <c r="AD277" s="235"/>
      <c r="AE277" s="235"/>
      <c r="AF277" s="235"/>
      <c r="AG277" s="128"/>
      <c r="AH277" s="128"/>
      <c r="AI277" s="128"/>
      <c r="AJ277" s="128"/>
      <c r="AK277" s="128"/>
      <c r="AL277" s="128"/>
      <c r="AM277" s="128"/>
      <c r="AN277" s="128"/>
      <c r="AO277" s="128"/>
      <c r="AP277" s="128"/>
      <c r="AQ277" s="128"/>
      <c r="AR277" s="128"/>
      <c r="AS277" s="128"/>
      <c r="AT277" s="128"/>
      <c r="AU277" s="128"/>
      <c r="AV277" s="128"/>
      <c r="AW277" s="128"/>
      <c r="AX277" s="128"/>
      <c r="AY277" s="128"/>
      <c r="AZ277" s="128"/>
      <c r="BA277" s="128"/>
      <c r="BB277" s="128"/>
      <c r="BC277" s="128"/>
      <c r="BD277" s="128"/>
      <c r="BE277" s="128"/>
      <c r="BF277" s="128"/>
      <c r="BG277" s="128"/>
      <c r="BH277" s="128"/>
      <c r="BI277" s="128"/>
      <c r="BJ277" s="128"/>
      <c r="BK277" s="128"/>
      <c r="BL277" s="128"/>
      <c r="BM277" s="128"/>
      <c r="BN277" s="128"/>
      <c r="BO277" s="128"/>
      <c r="BP277" s="128"/>
      <c r="BQ277" s="128"/>
      <c r="BR277" s="128"/>
      <c r="BS277" s="128"/>
      <c r="BT277" s="128"/>
      <c r="BU277" s="128"/>
      <c r="BV277" s="128"/>
      <c r="BW277" s="128"/>
      <c r="BX277" s="128"/>
      <c r="BY277" s="128"/>
      <c r="BZ277" s="128"/>
      <c r="CA277" s="128"/>
      <c r="CB277" s="128"/>
      <c r="CC277" s="128"/>
      <c r="CD277" s="128"/>
      <c r="CE277" s="128"/>
      <c r="CF277" s="128"/>
      <c r="CG277" s="128"/>
      <c r="CH277" s="128"/>
      <c r="CI277" s="128"/>
      <c r="CJ277" s="128"/>
      <c r="CK277" s="128"/>
      <c r="CL277" s="128"/>
      <c r="CM277" s="128"/>
      <c r="CN277" s="128"/>
      <c r="CO277" s="128"/>
      <c r="CP277" s="128"/>
      <c r="CQ277" s="128"/>
      <c r="CR277" s="128"/>
      <c r="CS277" s="128"/>
      <c r="CT277" s="128"/>
      <c r="CU277" s="128"/>
      <c r="CV277" s="128"/>
      <c r="CW277" s="128"/>
      <c r="CX277" s="128"/>
      <c r="CY277" s="128"/>
      <c r="CZ277" s="128"/>
      <c r="DA277" s="128"/>
      <c r="DB277" s="128"/>
      <c r="DC277" s="128"/>
      <c r="DD277" s="128"/>
      <c r="DE277" s="128"/>
      <c r="DF277" s="128"/>
      <c r="DG277" s="128"/>
      <c r="DH277" s="128"/>
      <c r="DI277" s="128"/>
      <c r="DJ277" s="128"/>
      <c r="DK277" s="128"/>
      <c r="DL277" s="128"/>
      <c r="DM277" s="128"/>
      <c r="DN277" s="128"/>
      <c r="DO277" s="128"/>
      <c r="DP277" s="128"/>
      <c r="DQ277" s="128"/>
      <c r="DR277" s="128"/>
      <c r="DS277" s="128"/>
      <c r="DT277" s="128"/>
      <c r="DU277" s="128"/>
      <c r="DV277" s="128"/>
      <c r="DW277" s="128"/>
      <c r="DX277" s="128"/>
      <c r="DY277" s="128"/>
      <c r="DZ277" s="128"/>
      <c r="EA277" s="128"/>
      <c r="EB277" s="128"/>
      <c r="EC277" s="128"/>
      <c r="ED277" s="128"/>
      <c r="EE277" s="128"/>
      <c r="EF277" s="128"/>
      <c r="EG277" s="128"/>
      <c r="EH277" s="128"/>
      <c r="EI277" s="128"/>
      <c r="EJ277" s="128"/>
      <c r="EK277" s="128"/>
      <c r="EL277" s="128"/>
      <c r="EM277" s="128"/>
      <c r="EN277" s="128"/>
      <c r="EO277" s="128"/>
      <c r="EP277" s="128"/>
      <c r="EQ277" s="128"/>
      <c r="ER277" s="128"/>
      <c r="ES277" s="128"/>
      <c r="ET277" s="128"/>
      <c r="EU277" s="128"/>
      <c r="EV277" s="128"/>
      <c r="EW277" s="128"/>
      <c r="EX277" s="128"/>
      <c r="EY277" s="128"/>
      <c r="EZ277" s="128"/>
      <c r="FA277" s="128"/>
      <c r="FB277" s="128"/>
      <c r="FC277" s="128"/>
      <c r="FD277" s="128"/>
      <c r="FE277" s="128"/>
      <c r="FF277" s="128"/>
      <c r="FG277" s="128"/>
      <c r="FH277" s="128"/>
      <c r="FI277" s="128"/>
      <c r="FJ277" s="128"/>
      <c r="FK277" s="128"/>
      <c r="FL277" s="128"/>
      <c r="FM277" s="128"/>
      <c r="FN277" s="128"/>
      <c r="FO277" s="128"/>
      <c r="FP277" s="128"/>
      <c r="FQ277" s="128"/>
      <c r="FR277" s="128"/>
      <c r="FS277" s="128"/>
      <c r="FT277" s="128"/>
      <c r="FU277" s="128"/>
      <c r="FV277" s="128"/>
      <c r="FW277" s="128"/>
      <c r="FX277" s="128"/>
      <c r="FY277" s="128"/>
      <c r="FZ277" s="128"/>
      <c r="GA277" s="128"/>
      <c r="GB277" s="128"/>
      <c r="GC277" s="128"/>
      <c r="GD277" s="128"/>
      <c r="GE277" s="128"/>
      <c r="GF277" s="128"/>
      <c r="GG277" s="128"/>
      <c r="GH277" s="128"/>
      <c r="GI277" s="128"/>
      <c r="GJ277" s="128"/>
      <c r="GK277" s="128"/>
      <c r="GL277" s="128"/>
      <c r="GM277" s="128"/>
      <c r="GN277" s="128"/>
      <c r="GO277" s="128"/>
      <c r="GP277" s="128"/>
      <c r="GQ277" s="128"/>
      <c r="GR277" s="128"/>
      <c r="GS277" s="128"/>
      <c r="GT277" s="128"/>
      <c r="GU277" s="128"/>
      <c r="GV277" s="128"/>
      <c r="GW277" s="128"/>
      <c r="GX277" s="128"/>
      <c r="GY277" s="128"/>
      <c r="GZ277" s="128"/>
      <c r="HA277" s="128"/>
      <c r="HB277" s="128"/>
      <c r="HC277" s="128"/>
      <c r="HD277" s="128"/>
      <c r="HE277" s="128"/>
      <c r="HF277" s="128"/>
      <c r="HG277" s="128"/>
      <c r="HH277" s="128"/>
      <c r="HI277" s="128"/>
      <c r="HJ277" s="128"/>
      <c r="HK277" s="128"/>
      <c r="HL277" s="128"/>
      <c r="HM277" s="128"/>
      <c r="HN277" s="128"/>
      <c r="HO277" s="128"/>
      <c r="HP277" s="128"/>
      <c r="HQ277" s="128"/>
      <c r="HR277" s="128"/>
      <c r="HS277" s="128"/>
      <c r="HT277" s="128"/>
      <c r="HU277" s="128"/>
      <c r="HV277" s="128"/>
      <c r="HW277" s="128"/>
      <c r="HX277" s="128"/>
      <c r="HY277" s="128"/>
      <c r="HZ277" s="128"/>
      <c r="IA277" s="128"/>
    </row>
    <row r="278" s="45" customFormat="1" spans="1:235">
      <c r="A278" s="139"/>
      <c r="B278" s="208">
        <v>3500</v>
      </c>
      <c r="C278" s="210">
        <v>137.795275590551</v>
      </c>
      <c r="D278" s="208">
        <v>2500</v>
      </c>
      <c r="E278" s="210">
        <v>98.4251968503937</v>
      </c>
      <c r="F278" s="208">
        <v>140</v>
      </c>
      <c r="G278" s="209">
        <v>5.51181102362205</v>
      </c>
      <c r="H278" s="211" t="s">
        <v>108</v>
      </c>
      <c r="I278" s="208">
        <v>4500</v>
      </c>
      <c r="J278" s="223">
        <v>9920.7</v>
      </c>
      <c r="K278" s="208">
        <v>4150</v>
      </c>
      <c r="L278" s="141">
        <v>9149.09</v>
      </c>
      <c r="M278" s="141">
        <v>6465</v>
      </c>
      <c r="N278" s="225">
        <v>14252.739</v>
      </c>
      <c r="O278" s="219"/>
      <c r="P278" s="222"/>
      <c r="Q278" s="231"/>
      <c r="R278" s="233"/>
      <c r="S278" s="231"/>
      <c r="T278" s="233"/>
      <c r="U278" s="231"/>
      <c r="V278" s="232"/>
      <c r="W278" s="234"/>
      <c r="X278" s="231"/>
      <c r="Y278" s="236"/>
      <c r="Z278" s="231"/>
      <c r="AA278" s="236"/>
      <c r="AB278" s="231"/>
      <c r="AC278" s="236"/>
      <c r="AD278" s="235"/>
      <c r="AE278" s="235"/>
      <c r="AF278" s="235"/>
      <c r="AG278" s="128"/>
      <c r="AH278" s="128"/>
      <c r="AI278" s="128"/>
      <c r="AJ278" s="128"/>
      <c r="AK278" s="128"/>
      <c r="AL278" s="128"/>
      <c r="AM278" s="128"/>
      <c r="AN278" s="128"/>
      <c r="AO278" s="128"/>
      <c r="AP278" s="128"/>
      <c r="AQ278" s="128"/>
      <c r="AR278" s="128"/>
      <c r="AS278" s="128"/>
      <c r="AT278" s="128"/>
      <c r="AU278" s="128"/>
      <c r="AV278" s="128"/>
      <c r="AW278" s="128"/>
      <c r="AX278" s="128"/>
      <c r="AY278" s="128"/>
      <c r="AZ278" s="128"/>
      <c r="BA278" s="128"/>
      <c r="BB278" s="128"/>
      <c r="BC278" s="128"/>
      <c r="BD278" s="128"/>
      <c r="BE278" s="128"/>
      <c r="BF278" s="128"/>
      <c r="BG278" s="128"/>
      <c r="BH278" s="128"/>
      <c r="BI278" s="128"/>
      <c r="BJ278" s="128"/>
      <c r="BK278" s="128"/>
      <c r="BL278" s="128"/>
      <c r="BM278" s="128"/>
      <c r="BN278" s="128"/>
      <c r="BO278" s="128"/>
      <c r="BP278" s="128"/>
      <c r="BQ278" s="128"/>
      <c r="BR278" s="128"/>
      <c r="BS278" s="128"/>
      <c r="BT278" s="128"/>
      <c r="BU278" s="128"/>
      <c r="BV278" s="128"/>
      <c r="BW278" s="128"/>
      <c r="BX278" s="128"/>
      <c r="BY278" s="128"/>
      <c r="BZ278" s="128"/>
      <c r="CA278" s="128"/>
      <c r="CB278" s="128"/>
      <c r="CC278" s="128"/>
      <c r="CD278" s="128"/>
      <c r="CE278" s="128"/>
      <c r="CF278" s="128"/>
      <c r="CG278" s="128"/>
      <c r="CH278" s="128"/>
      <c r="CI278" s="128"/>
      <c r="CJ278" s="128"/>
      <c r="CK278" s="128"/>
      <c r="CL278" s="128"/>
      <c r="CM278" s="128"/>
      <c r="CN278" s="128"/>
      <c r="CO278" s="128"/>
      <c r="CP278" s="128"/>
      <c r="CQ278" s="128"/>
      <c r="CR278" s="128"/>
      <c r="CS278" s="128"/>
      <c r="CT278" s="128"/>
      <c r="CU278" s="128"/>
      <c r="CV278" s="128"/>
      <c r="CW278" s="128"/>
      <c r="CX278" s="128"/>
      <c r="CY278" s="128"/>
      <c r="CZ278" s="128"/>
      <c r="DA278" s="128"/>
      <c r="DB278" s="128"/>
      <c r="DC278" s="128"/>
      <c r="DD278" s="128"/>
      <c r="DE278" s="128"/>
      <c r="DF278" s="128"/>
      <c r="DG278" s="128"/>
      <c r="DH278" s="128"/>
      <c r="DI278" s="128"/>
      <c r="DJ278" s="128"/>
      <c r="DK278" s="128"/>
      <c r="DL278" s="128"/>
      <c r="DM278" s="128"/>
      <c r="DN278" s="128"/>
      <c r="DO278" s="128"/>
      <c r="DP278" s="128"/>
      <c r="DQ278" s="128"/>
      <c r="DR278" s="128"/>
      <c r="DS278" s="128"/>
      <c r="DT278" s="128"/>
      <c r="DU278" s="128"/>
      <c r="DV278" s="128"/>
      <c r="DW278" s="128"/>
      <c r="DX278" s="128"/>
      <c r="DY278" s="128"/>
      <c r="DZ278" s="128"/>
      <c r="EA278" s="128"/>
      <c r="EB278" s="128"/>
      <c r="EC278" s="128"/>
      <c r="ED278" s="128"/>
      <c r="EE278" s="128"/>
      <c r="EF278" s="128"/>
      <c r="EG278" s="128"/>
      <c r="EH278" s="128"/>
      <c r="EI278" s="128"/>
      <c r="EJ278" s="128"/>
      <c r="EK278" s="128"/>
      <c r="EL278" s="128"/>
      <c r="EM278" s="128"/>
      <c r="EN278" s="128"/>
      <c r="EO278" s="128"/>
      <c r="EP278" s="128"/>
      <c r="EQ278" s="128"/>
      <c r="ER278" s="128"/>
      <c r="ES278" s="128"/>
      <c r="ET278" s="128"/>
      <c r="EU278" s="128"/>
      <c r="EV278" s="128"/>
      <c r="EW278" s="128"/>
      <c r="EX278" s="128"/>
      <c r="EY278" s="128"/>
      <c r="EZ278" s="128"/>
      <c r="FA278" s="128"/>
      <c r="FB278" s="128"/>
      <c r="FC278" s="128"/>
      <c r="FD278" s="128"/>
      <c r="FE278" s="128"/>
      <c r="FF278" s="128"/>
      <c r="FG278" s="128"/>
      <c r="FH278" s="128"/>
      <c r="FI278" s="128"/>
      <c r="FJ278" s="128"/>
      <c r="FK278" s="128"/>
      <c r="FL278" s="128"/>
      <c r="FM278" s="128"/>
      <c r="FN278" s="128"/>
      <c r="FO278" s="128"/>
      <c r="FP278" s="128"/>
      <c r="FQ278" s="128"/>
      <c r="FR278" s="128"/>
      <c r="FS278" s="128"/>
      <c r="FT278" s="128"/>
      <c r="FU278" s="128"/>
      <c r="FV278" s="128"/>
      <c r="FW278" s="128"/>
      <c r="FX278" s="128"/>
      <c r="FY278" s="128"/>
      <c r="FZ278" s="128"/>
      <c r="GA278" s="128"/>
      <c r="GB278" s="128"/>
      <c r="GC278" s="128"/>
      <c r="GD278" s="128"/>
      <c r="GE278" s="128"/>
      <c r="GF278" s="128"/>
      <c r="GG278" s="128"/>
      <c r="GH278" s="128"/>
      <c r="GI278" s="128"/>
      <c r="GJ278" s="128"/>
      <c r="GK278" s="128"/>
      <c r="GL278" s="128"/>
      <c r="GM278" s="128"/>
      <c r="GN278" s="128"/>
      <c r="GO278" s="128"/>
      <c r="GP278" s="128"/>
      <c r="GQ278" s="128"/>
      <c r="GR278" s="128"/>
      <c r="GS278" s="128"/>
      <c r="GT278" s="128"/>
      <c r="GU278" s="128"/>
      <c r="GV278" s="128"/>
      <c r="GW278" s="128"/>
      <c r="GX278" s="128"/>
      <c r="GY278" s="128"/>
      <c r="GZ278" s="128"/>
      <c r="HA278" s="128"/>
      <c r="HB278" s="128"/>
      <c r="HC278" s="128"/>
      <c r="HD278" s="128"/>
      <c r="HE278" s="128"/>
      <c r="HF278" s="128"/>
      <c r="HG278" s="128"/>
      <c r="HH278" s="128"/>
      <c r="HI278" s="128"/>
      <c r="HJ278" s="128"/>
      <c r="HK278" s="128"/>
      <c r="HL278" s="128"/>
      <c r="HM278" s="128"/>
      <c r="HN278" s="128"/>
      <c r="HO278" s="128"/>
      <c r="HP278" s="128"/>
      <c r="HQ278" s="128"/>
      <c r="HR278" s="128"/>
      <c r="HS278" s="128"/>
      <c r="HT278" s="128"/>
      <c r="HU278" s="128"/>
      <c r="HV278" s="128"/>
      <c r="HW278" s="128"/>
      <c r="HX278" s="128"/>
      <c r="HY278" s="128"/>
      <c r="HZ278" s="128"/>
      <c r="IA278" s="128"/>
    </row>
    <row r="279" s="45" customFormat="1" spans="1:235">
      <c r="A279" s="139"/>
      <c r="B279" s="208">
        <v>4000</v>
      </c>
      <c r="C279" s="209">
        <v>157.48031496063</v>
      </c>
      <c r="D279" s="208">
        <v>2800</v>
      </c>
      <c r="E279" s="209">
        <v>110.236220472441</v>
      </c>
      <c r="F279" s="208">
        <v>140</v>
      </c>
      <c r="G279" s="209">
        <v>5.51181102362205</v>
      </c>
      <c r="H279" s="211" t="s">
        <v>39</v>
      </c>
      <c r="I279" s="208">
        <v>4500</v>
      </c>
      <c r="J279" s="223">
        <v>9920.7</v>
      </c>
      <c r="K279" s="208">
        <v>4150</v>
      </c>
      <c r="L279" s="223">
        <v>9149.09</v>
      </c>
      <c r="M279" s="208">
        <v>6543</v>
      </c>
      <c r="N279" s="224">
        <v>14424.6978</v>
      </c>
      <c r="O279" s="219"/>
      <c r="P279" s="222"/>
      <c r="Q279" s="231"/>
      <c r="R279" s="232"/>
      <c r="S279" s="231"/>
      <c r="T279" s="232"/>
      <c r="U279" s="231"/>
      <c r="V279" s="232"/>
      <c r="W279" s="234"/>
      <c r="X279" s="231"/>
      <c r="Y279" s="236"/>
      <c r="Z279" s="231"/>
      <c r="AA279" s="236"/>
      <c r="AB279" s="231"/>
      <c r="AC279" s="236"/>
      <c r="AD279" s="235"/>
      <c r="AE279" s="235"/>
      <c r="AF279" s="235"/>
      <c r="AG279" s="128"/>
      <c r="AH279" s="128"/>
      <c r="AI279" s="128"/>
      <c r="AJ279" s="128"/>
      <c r="AK279" s="128"/>
      <c r="AL279" s="128"/>
      <c r="AM279" s="128"/>
      <c r="AN279" s="128"/>
      <c r="AO279" s="128"/>
      <c r="AP279" s="128"/>
      <c r="AQ279" s="128"/>
      <c r="AR279" s="128"/>
      <c r="AS279" s="128"/>
      <c r="AT279" s="128"/>
      <c r="AU279" s="128"/>
      <c r="AV279" s="128"/>
      <c r="AW279" s="128"/>
      <c r="AX279" s="128"/>
      <c r="AY279" s="128"/>
      <c r="AZ279" s="128"/>
      <c r="BA279" s="128"/>
      <c r="BB279" s="128"/>
      <c r="BC279" s="128"/>
      <c r="BD279" s="128"/>
      <c r="BE279" s="128"/>
      <c r="BF279" s="128"/>
      <c r="BG279" s="128"/>
      <c r="BH279" s="128"/>
      <c r="BI279" s="128"/>
      <c r="BJ279" s="128"/>
      <c r="BK279" s="128"/>
      <c r="BL279" s="128"/>
      <c r="BM279" s="128"/>
      <c r="BN279" s="128"/>
      <c r="BO279" s="128"/>
      <c r="BP279" s="128"/>
      <c r="BQ279" s="128"/>
      <c r="BR279" s="128"/>
      <c r="BS279" s="128"/>
      <c r="BT279" s="128"/>
      <c r="BU279" s="128"/>
      <c r="BV279" s="128"/>
      <c r="BW279" s="128"/>
      <c r="BX279" s="128"/>
      <c r="BY279" s="128"/>
      <c r="BZ279" s="128"/>
      <c r="CA279" s="128"/>
      <c r="CB279" s="128"/>
      <c r="CC279" s="128"/>
      <c r="CD279" s="128"/>
      <c r="CE279" s="128"/>
      <c r="CF279" s="128"/>
      <c r="CG279" s="128"/>
      <c r="CH279" s="128"/>
      <c r="CI279" s="128"/>
      <c r="CJ279" s="128"/>
      <c r="CK279" s="128"/>
      <c r="CL279" s="128"/>
      <c r="CM279" s="128"/>
      <c r="CN279" s="128"/>
      <c r="CO279" s="128"/>
      <c r="CP279" s="128"/>
      <c r="CQ279" s="128"/>
      <c r="CR279" s="128"/>
      <c r="CS279" s="128"/>
      <c r="CT279" s="128"/>
      <c r="CU279" s="128"/>
      <c r="CV279" s="128"/>
      <c r="CW279" s="128"/>
      <c r="CX279" s="128"/>
      <c r="CY279" s="128"/>
      <c r="CZ279" s="128"/>
      <c r="DA279" s="128"/>
      <c r="DB279" s="128"/>
      <c r="DC279" s="128"/>
      <c r="DD279" s="128"/>
      <c r="DE279" s="128"/>
      <c r="DF279" s="128"/>
      <c r="DG279" s="128"/>
      <c r="DH279" s="128"/>
      <c r="DI279" s="128"/>
      <c r="DJ279" s="128"/>
      <c r="DK279" s="128"/>
      <c r="DL279" s="128"/>
      <c r="DM279" s="128"/>
      <c r="DN279" s="128"/>
      <c r="DO279" s="128"/>
      <c r="DP279" s="128"/>
      <c r="DQ279" s="128"/>
      <c r="DR279" s="128"/>
      <c r="DS279" s="128"/>
      <c r="DT279" s="128"/>
      <c r="DU279" s="128"/>
      <c r="DV279" s="128"/>
      <c r="DW279" s="128"/>
      <c r="DX279" s="128"/>
      <c r="DY279" s="128"/>
      <c r="DZ279" s="128"/>
      <c r="EA279" s="128"/>
      <c r="EB279" s="128"/>
      <c r="EC279" s="128"/>
      <c r="ED279" s="128"/>
      <c r="EE279" s="128"/>
      <c r="EF279" s="128"/>
      <c r="EG279" s="128"/>
      <c r="EH279" s="128"/>
      <c r="EI279" s="128"/>
      <c r="EJ279" s="128"/>
      <c r="EK279" s="128"/>
      <c r="EL279" s="128"/>
      <c r="EM279" s="128"/>
      <c r="EN279" s="128"/>
      <c r="EO279" s="128"/>
      <c r="EP279" s="128"/>
      <c r="EQ279" s="128"/>
      <c r="ER279" s="128"/>
      <c r="ES279" s="128"/>
      <c r="ET279" s="128"/>
      <c r="EU279" s="128"/>
      <c r="EV279" s="128"/>
      <c r="EW279" s="128"/>
      <c r="EX279" s="128"/>
      <c r="EY279" s="128"/>
      <c r="EZ279" s="128"/>
      <c r="FA279" s="128"/>
      <c r="FB279" s="128"/>
      <c r="FC279" s="128"/>
      <c r="FD279" s="128"/>
      <c r="FE279" s="128"/>
      <c r="FF279" s="128"/>
      <c r="FG279" s="128"/>
      <c r="FH279" s="128"/>
      <c r="FI279" s="128"/>
      <c r="FJ279" s="128"/>
      <c r="FK279" s="128"/>
      <c r="FL279" s="128"/>
      <c r="FM279" s="128"/>
      <c r="FN279" s="128"/>
      <c r="FO279" s="128"/>
      <c r="FP279" s="128"/>
      <c r="FQ279" s="128"/>
      <c r="FR279" s="128"/>
      <c r="FS279" s="128"/>
      <c r="FT279" s="128"/>
      <c r="FU279" s="128"/>
      <c r="FV279" s="128"/>
      <c r="FW279" s="128"/>
      <c r="FX279" s="128"/>
      <c r="FY279" s="128"/>
      <c r="FZ279" s="128"/>
      <c r="GA279" s="128"/>
      <c r="GB279" s="128"/>
      <c r="GC279" s="128"/>
      <c r="GD279" s="128"/>
      <c r="GE279" s="128"/>
      <c r="GF279" s="128"/>
      <c r="GG279" s="128"/>
      <c r="GH279" s="128"/>
      <c r="GI279" s="128"/>
      <c r="GJ279" s="128"/>
      <c r="GK279" s="128"/>
      <c r="GL279" s="128"/>
      <c r="GM279" s="128"/>
      <c r="GN279" s="128"/>
      <c r="GO279" s="128"/>
      <c r="GP279" s="128"/>
      <c r="GQ279" s="128"/>
      <c r="GR279" s="128"/>
      <c r="GS279" s="128"/>
      <c r="GT279" s="128"/>
      <c r="GU279" s="128"/>
      <c r="GV279" s="128"/>
      <c r="GW279" s="128"/>
      <c r="GX279" s="128"/>
      <c r="GY279" s="128"/>
      <c r="GZ279" s="128"/>
      <c r="HA279" s="128"/>
      <c r="HB279" s="128"/>
      <c r="HC279" s="128"/>
      <c r="HD279" s="128"/>
      <c r="HE279" s="128"/>
      <c r="HF279" s="128"/>
      <c r="HG279" s="128"/>
      <c r="HH279" s="128"/>
      <c r="HI279" s="128"/>
      <c r="HJ279" s="128"/>
      <c r="HK279" s="128"/>
      <c r="HL279" s="128"/>
      <c r="HM279" s="128"/>
      <c r="HN279" s="128"/>
      <c r="HO279" s="128"/>
      <c r="HP279" s="128"/>
      <c r="HQ279" s="128"/>
      <c r="HR279" s="128"/>
      <c r="HS279" s="128"/>
      <c r="HT279" s="128"/>
      <c r="HU279" s="128"/>
      <c r="HV279" s="128"/>
      <c r="HW279" s="128"/>
      <c r="HX279" s="128"/>
      <c r="HY279" s="128"/>
      <c r="HZ279" s="128"/>
      <c r="IA279" s="128"/>
    </row>
    <row r="280" s="45" customFormat="1" customHeight="1" spans="1:235">
      <c r="A280" s="139"/>
      <c r="B280" s="208">
        <v>4500</v>
      </c>
      <c r="C280" s="209">
        <v>177.165354330709</v>
      </c>
      <c r="D280" s="208">
        <v>3050</v>
      </c>
      <c r="E280" s="209">
        <v>120.07874015748</v>
      </c>
      <c r="F280" s="208">
        <v>140</v>
      </c>
      <c r="G280" s="209">
        <v>5.51181102362205</v>
      </c>
      <c r="H280" s="211" t="s">
        <v>39</v>
      </c>
      <c r="I280" s="208">
        <v>4400</v>
      </c>
      <c r="J280" s="223">
        <v>9700.24</v>
      </c>
      <c r="K280" s="208">
        <v>4050</v>
      </c>
      <c r="L280" s="223">
        <v>8928.63</v>
      </c>
      <c r="M280" s="208">
        <v>6653</v>
      </c>
      <c r="N280" s="224">
        <v>14667.2038</v>
      </c>
      <c r="O280" s="219"/>
      <c r="P280" s="222"/>
      <c r="Q280" s="231"/>
      <c r="R280" s="232"/>
      <c r="S280" s="231"/>
      <c r="T280" s="232"/>
      <c r="U280" s="231"/>
      <c r="V280" s="232"/>
      <c r="W280" s="234"/>
      <c r="X280" s="231"/>
      <c r="Y280" s="236"/>
      <c r="Z280" s="231"/>
      <c r="AA280" s="236"/>
      <c r="AB280" s="231"/>
      <c r="AC280" s="236"/>
      <c r="AD280" s="235"/>
      <c r="AE280" s="235"/>
      <c r="AF280" s="235"/>
      <c r="AG280" s="128"/>
      <c r="AH280" s="128"/>
      <c r="AI280" s="128"/>
      <c r="AJ280" s="128"/>
      <c r="AK280" s="128"/>
      <c r="AL280" s="128"/>
      <c r="AM280" s="128"/>
      <c r="AN280" s="128"/>
      <c r="AO280" s="128"/>
      <c r="AP280" s="128"/>
      <c r="AQ280" s="128"/>
      <c r="AR280" s="128"/>
      <c r="AS280" s="128"/>
      <c r="AT280" s="128"/>
      <c r="AU280" s="128"/>
      <c r="AV280" s="128"/>
      <c r="AW280" s="128"/>
      <c r="AX280" s="128"/>
      <c r="AY280" s="128"/>
      <c r="AZ280" s="128"/>
      <c r="BA280" s="128"/>
      <c r="BB280" s="128"/>
      <c r="BC280" s="128"/>
      <c r="BD280" s="128"/>
      <c r="BE280" s="128"/>
      <c r="BF280" s="128"/>
      <c r="BG280" s="128"/>
      <c r="BH280" s="128"/>
      <c r="BI280" s="128"/>
      <c r="BJ280" s="128"/>
      <c r="BK280" s="128"/>
      <c r="BL280" s="128"/>
      <c r="BM280" s="128"/>
      <c r="BN280" s="128"/>
      <c r="BO280" s="128"/>
      <c r="BP280" s="128"/>
      <c r="BQ280" s="128"/>
      <c r="BR280" s="128"/>
      <c r="BS280" s="128"/>
      <c r="BT280" s="128"/>
      <c r="BU280" s="128"/>
      <c r="BV280" s="128"/>
      <c r="BW280" s="128"/>
      <c r="BX280" s="128"/>
      <c r="BY280" s="128"/>
      <c r="BZ280" s="128"/>
      <c r="CA280" s="128"/>
      <c r="CB280" s="128"/>
      <c r="CC280" s="128"/>
      <c r="CD280" s="128"/>
      <c r="CE280" s="128"/>
      <c r="CF280" s="128"/>
      <c r="CG280" s="128"/>
      <c r="CH280" s="128"/>
      <c r="CI280" s="128"/>
      <c r="CJ280" s="128"/>
      <c r="CK280" s="128"/>
      <c r="CL280" s="128"/>
      <c r="CM280" s="128"/>
      <c r="CN280" s="128"/>
      <c r="CO280" s="128"/>
      <c r="CP280" s="128"/>
      <c r="CQ280" s="128"/>
      <c r="CR280" s="128"/>
      <c r="CS280" s="128"/>
      <c r="CT280" s="128"/>
      <c r="CU280" s="128"/>
      <c r="CV280" s="128"/>
      <c r="CW280" s="128"/>
      <c r="CX280" s="128"/>
      <c r="CY280" s="128"/>
      <c r="CZ280" s="128"/>
      <c r="DA280" s="128"/>
      <c r="DB280" s="128"/>
      <c r="DC280" s="128"/>
      <c r="DD280" s="128"/>
      <c r="DE280" s="128"/>
      <c r="DF280" s="128"/>
      <c r="DG280" s="128"/>
      <c r="DH280" s="128"/>
      <c r="DI280" s="128"/>
      <c r="DJ280" s="128"/>
      <c r="DK280" s="128"/>
      <c r="DL280" s="128"/>
      <c r="DM280" s="128"/>
      <c r="DN280" s="128"/>
      <c r="DO280" s="128"/>
      <c r="DP280" s="128"/>
      <c r="DQ280" s="128"/>
      <c r="DR280" s="128"/>
      <c r="DS280" s="128"/>
      <c r="DT280" s="128"/>
      <c r="DU280" s="128"/>
      <c r="DV280" s="128"/>
      <c r="DW280" s="128"/>
      <c r="DX280" s="128"/>
      <c r="DY280" s="128"/>
      <c r="DZ280" s="128"/>
      <c r="EA280" s="128"/>
      <c r="EB280" s="128"/>
      <c r="EC280" s="128"/>
      <c r="ED280" s="128"/>
      <c r="EE280" s="128"/>
      <c r="EF280" s="128"/>
      <c r="EG280" s="128"/>
      <c r="EH280" s="128"/>
      <c r="EI280" s="128"/>
      <c r="EJ280" s="128"/>
      <c r="EK280" s="128"/>
      <c r="EL280" s="128"/>
      <c r="EM280" s="128"/>
      <c r="EN280" s="128"/>
      <c r="EO280" s="128"/>
      <c r="EP280" s="128"/>
      <c r="EQ280" s="128"/>
      <c r="ER280" s="128"/>
      <c r="ES280" s="128"/>
      <c r="ET280" s="128"/>
      <c r="EU280" s="128"/>
      <c r="EV280" s="128"/>
      <c r="EW280" s="128"/>
      <c r="EX280" s="128"/>
      <c r="EY280" s="128"/>
      <c r="EZ280" s="128"/>
      <c r="FA280" s="128"/>
      <c r="FB280" s="128"/>
      <c r="FC280" s="128"/>
      <c r="FD280" s="128"/>
      <c r="FE280" s="128"/>
      <c r="FF280" s="128"/>
      <c r="FG280" s="128"/>
      <c r="FH280" s="128"/>
      <c r="FI280" s="128"/>
      <c r="FJ280" s="128"/>
      <c r="FK280" s="128"/>
      <c r="FL280" s="128"/>
      <c r="FM280" s="128"/>
      <c r="FN280" s="128"/>
      <c r="FO280" s="128"/>
      <c r="FP280" s="128"/>
      <c r="FQ280" s="128"/>
      <c r="FR280" s="128"/>
      <c r="FS280" s="128"/>
      <c r="FT280" s="128"/>
      <c r="FU280" s="128"/>
      <c r="FV280" s="128"/>
      <c r="FW280" s="128"/>
      <c r="FX280" s="128"/>
      <c r="FY280" s="128"/>
      <c r="FZ280" s="128"/>
      <c r="GA280" s="128"/>
      <c r="GB280" s="128"/>
      <c r="GC280" s="128"/>
      <c r="GD280" s="128"/>
      <c r="GE280" s="128"/>
      <c r="GF280" s="128"/>
      <c r="GG280" s="128"/>
      <c r="GH280" s="128"/>
      <c r="GI280" s="128"/>
      <c r="GJ280" s="128"/>
      <c r="GK280" s="128"/>
      <c r="GL280" s="128"/>
      <c r="GM280" s="128"/>
      <c r="GN280" s="128"/>
      <c r="GO280" s="128"/>
      <c r="GP280" s="128"/>
      <c r="GQ280" s="128"/>
      <c r="GR280" s="128"/>
      <c r="GS280" s="128"/>
      <c r="GT280" s="128"/>
      <c r="GU280" s="128"/>
      <c r="GV280" s="128"/>
      <c r="GW280" s="128"/>
      <c r="GX280" s="128"/>
      <c r="GY280" s="128"/>
      <c r="GZ280" s="128"/>
      <c r="HA280" s="128"/>
      <c r="HB280" s="128"/>
      <c r="HC280" s="128"/>
      <c r="HD280" s="128"/>
      <c r="HE280" s="128"/>
      <c r="HF280" s="128"/>
      <c r="HG280" s="128"/>
      <c r="HH280" s="128"/>
      <c r="HI280" s="128"/>
      <c r="HJ280" s="128"/>
      <c r="HK280" s="128"/>
      <c r="HL280" s="128"/>
      <c r="HM280" s="128"/>
      <c r="HN280" s="128"/>
      <c r="HO280" s="128"/>
      <c r="HP280" s="128"/>
      <c r="HQ280" s="128"/>
      <c r="HR280" s="128"/>
      <c r="HS280" s="128"/>
      <c r="HT280" s="128"/>
      <c r="HU280" s="128"/>
      <c r="HV280" s="128"/>
      <c r="HW280" s="128"/>
      <c r="HX280" s="128"/>
      <c r="HY280" s="128"/>
      <c r="HZ280" s="128"/>
      <c r="IA280" s="128"/>
    </row>
    <row r="281" s="45" customFormat="1" spans="1:235">
      <c r="A281" s="139"/>
      <c r="B281" s="208">
        <v>5000</v>
      </c>
      <c r="C281" s="209">
        <v>196.850393700787</v>
      </c>
      <c r="D281" s="208">
        <v>3300</v>
      </c>
      <c r="E281" s="209">
        <v>129.92125984252</v>
      </c>
      <c r="F281" s="208">
        <v>140</v>
      </c>
      <c r="G281" s="209">
        <v>5.51181102362205</v>
      </c>
      <c r="H281" s="211" t="s">
        <v>39</v>
      </c>
      <c r="I281" s="208">
        <v>4200</v>
      </c>
      <c r="J281" s="223">
        <v>9259.32</v>
      </c>
      <c r="K281" s="208">
        <v>3860</v>
      </c>
      <c r="L281" s="223">
        <v>8509.756</v>
      </c>
      <c r="M281" s="208">
        <v>6718</v>
      </c>
      <c r="N281" s="224">
        <v>14810.5028</v>
      </c>
      <c r="O281" s="219"/>
      <c r="P281" s="222"/>
      <c r="Q281" s="231"/>
      <c r="R281" s="232"/>
      <c r="S281" s="231"/>
      <c r="T281" s="232"/>
      <c r="U281" s="231"/>
      <c r="V281" s="232"/>
      <c r="W281" s="234"/>
      <c r="X281" s="231"/>
      <c r="Y281" s="236"/>
      <c r="Z281" s="231"/>
      <c r="AA281" s="236"/>
      <c r="AB281" s="231"/>
      <c r="AC281" s="236"/>
      <c r="AD281" s="235"/>
      <c r="AE281" s="235"/>
      <c r="AF281" s="235"/>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c r="BA281" s="128"/>
      <c r="BB281" s="128"/>
      <c r="BC281" s="128"/>
      <c r="BD281" s="128"/>
      <c r="BE281" s="128"/>
      <c r="BF281" s="128"/>
      <c r="BG281" s="128"/>
      <c r="BH281" s="128"/>
      <c r="BI281" s="128"/>
      <c r="BJ281" s="128"/>
      <c r="BK281" s="128"/>
      <c r="BL281" s="128"/>
      <c r="BM281" s="128"/>
      <c r="BN281" s="128"/>
      <c r="BO281" s="128"/>
      <c r="BP281" s="128"/>
      <c r="BQ281" s="128"/>
      <c r="BR281" s="128"/>
      <c r="BS281" s="128"/>
      <c r="BT281" s="128"/>
      <c r="BU281" s="128"/>
      <c r="BV281" s="128"/>
      <c r="BW281" s="128"/>
      <c r="BX281" s="128"/>
      <c r="BY281" s="128"/>
      <c r="BZ281" s="128"/>
      <c r="CA281" s="128"/>
      <c r="CB281" s="128"/>
      <c r="CC281" s="128"/>
      <c r="CD281" s="128"/>
      <c r="CE281" s="128"/>
      <c r="CF281" s="128"/>
      <c r="CG281" s="128"/>
      <c r="CH281" s="128"/>
      <c r="CI281" s="128"/>
      <c r="CJ281" s="128"/>
      <c r="CK281" s="128"/>
      <c r="CL281" s="128"/>
      <c r="CM281" s="128"/>
      <c r="CN281" s="128"/>
      <c r="CO281" s="128"/>
      <c r="CP281" s="128"/>
      <c r="CQ281" s="128"/>
      <c r="CR281" s="128"/>
      <c r="CS281" s="128"/>
      <c r="CT281" s="128"/>
      <c r="CU281" s="128"/>
      <c r="CV281" s="128"/>
      <c r="CW281" s="128"/>
      <c r="CX281" s="128"/>
      <c r="CY281" s="128"/>
      <c r="CZ281" s="128"/>
      <c r="DA281" s="128"/>
      <c r="DB281" s="128"/>
      <c r="DC281" s="128"/>
      <c r="DD281" s="128"/>
      <c r="DE281" s="128"/>
      <c r="DF281" s="128"/>
      <c r="DG281" s="128"/>
      <c r="DH281" s="128"/>
      <c r="DI281" s="128"/>
      <c r="DJ281" s="128"/>
      <c r="DK281" s="128"/>
      <c r="DL281" s="128"/>
      <c r="DM281" s="128"/>
      <c r="DN281" s="128"/>
      <c r="DO281" s="128"/>
      <c r="DP281" s="128"/>
      <c r="DQ281" s="128"/>
      <c r="DR281" s="128"/>
      <c r="DS281" s="128"/>
      <c r="DT281" s="128"/>
      <c r="DU281" s="128"/>
      <c r="DV281" s="128"/>
      <c r="DW281" s="128"/>
      <c r="DX281" s="128"/>
      <c r="DY281" s="128"/>
      <c r="DZ281" s="128"/>
      <c r="EA281" s="128"/>
      <c r="EB281" s="128"/>
      <c r="EC281" s="128"/>
      <c r="ED281" s="128"/>
      <c r="EE281" s="128"/>
      <c r="EF281" s="128"/>
      <c r="EG281" s="128"/>
      <c r="EH281" s="128"/>
      <c r="EI281" s="128"/>
      <c r="EJ281" s="128"/>
      <c r="EK281" s="128"/>
      <c r="EL281" s="128"/>
      <c r="EM281" s="128"/>
      <c r="EN281" s="128"/>
      <c r="EO281" s="128"/>
      <c r="EP281" s="128"/>
      <c r="EQ281" s="128"/>
      <c r="ER281" s="128"/>
      <c r="ES281" s="128"/>
      <c r="ET281" s="128"/>
      <c r="EU281" s="128"/>
      <c r="EV281" s="128"/>
      <c r="EW281" s="128"/>
      <c r="EX281" s="128"/>
      <c r="EY281" s="128"/>
      <c r="EZ281" s="128"/>
      <c r="FA281" s="128"/>
      <c r="FB281" s="128"/>
      <c r="FC281" s="128"/>
      <c r="FD281" s="128"/>
      <c r="FE281" s="128"/>
      <c r="FF281" s="128"/>
      <c r="FG281" s="128"/>
      <c r="FH281" s="128"/>
      <c r="FI281" s="128"/>
      <c r="FJ281" s="128"/>
      <c r="FK281" s="128"/>
      <c r="FL281" s="128"/>
      <c r="FM281" s="128"/>
      <c r="FN281" s="128"/>
      <c r="FO281" s="128"/>
      <c r="FP281" s="128"/>
      <c r="FQ281" s="128"/>
      <c r="FR281" s="128"/>
      <c r="FS281" s="128"/>
      <c r="FT281" s="128"/>
      <c r="FU281" s="128"/>
      <c r="FV281" s="128"/>
      <c r="FW281" s="128"/>
      <c r="FX281" s="128"/>
      <c r="FY281" s="128"/>
      <c r="FZ281" s="128"/>
      <c r="GA281" s="128"/>
      <c r="GB281" s="128"/>
      <c r="GC281" s="128"/>
      <c r="GD281" s="128"/>
      <c r="GE281" s="128"/>
      <c r="GF281" s="128"/>
      <c r="GG281" s="128"/>
      <c r="GH281" s="128"/>
      <c r="GI281" s="128"/>
      <c r="GJ281" s="128"/>
      <c r="GK281" s="128"/>
      <c r="GL281" s="128"/>
      <c r="GM281" s="128"/>
      <c r="GN281" s="128"/>
      <c r="GO281" s="128"/>
      <c r="GP281" s="128"/>
      <c r="GQ281" s="128"/>
      <c r="GR281" s="128"/>
      <c r="GS281" s="128"/>
      <c r="GT281" s="128"/>
      <c r="GU281" s="128"/>
      <c r="GV281" s="128"/>
      <c r="GW281" s="128"/>
      <c r="GX281" s="128"/>
      <c r="GY281" s="128"/>
      <c r="GZ281" s="128"/>
      <c r="HA281" s="128"/>
      <c r="HB281" s="128"/>
      <c r="HC281" s="128"/>
      <c r="HD281" s="128"/>
      <c r="HE281" s="128"/>
      <c r="HF281" s="128"/>
      <c r="HG281" s="128"/>
      <c r="HH281" s="128"/>
      <c r="HI281" s="128"/>
      <c r="HJ281" s="128"/>
      <c r="HK281" s="128"/>
      <c r="HL281" s="128"/>
      <c r="HM281" s="128"/>
      <c r="HN281" s="128"/>
      <c r="HO281" s="128"/>
      <c r="HP281" s="128"/>
      <c r="HQ281" s="128"/>
      <c r="HR281" s="128"/>
      <c r="HS281" s="128"/>
      <c r="HT281" s="128"/>
      <c r="HU281" s="128"/>
      <c r="HV281" s="128"/>
      <c r="HW281" s="128"/>
      <c r="HX281" s="128"/>
      <c r="HY281" s="128"/>
      <c r="HZ281" s="128"/>
      <c r="IA281" s="128"/>
    </row>
    <row r="282" s="45" customFormat="1" spans="1:235">
      <c r="A282" s="139"/>
      <c r="B282" s="208">
        <v>5500</v>
      </c>
      <c r="C282" s="209">
        <v>216.535433070866</v>
      </c>
      <c r="D282" s="208">
        <v>3600</v>
      </c>
      <c r="E282" s="209">
        <v>141.732283464567</v>
      </c>
      <c r="F282" s="208">
        <v>140</v>
      </c>
      <c r="G282" s="209">
        <v>5.51181102362205</v>
      </c>
      <c r="H282" s="211" t="s">
        <v>39</v>
      </c>
      <c r="I282" s="208">
        <v>3900</v>
      </c>
      <c r="J282" s="223">
        <v>8597.94</v>
      </c>
      <c r="K282" s="208">
        <v>3580</v>
      </c>
      <c r="L282" s="223">
        <v>7892.468</v>
      </c>
      <c r="M282" s="208">
        <v>6796</v>
      </c>
      <c r="N282" s="224">
        <v>14982.4616</v>
      </c>
      <c r="O282" s="219"/>
      <c r="P282" s="222"/>
      <c r="Q282" s="231"/>
      <c r="R282" s="232"/>
      <c r="S282" s="231"/>
      <c r="T282" s="232"/>
      <c r="U282" s="231"/>
      <c r="V282" s="232"/>
      <c r="W282" s="234"/>
      <c r="X282" s="231"/>
      <c r="Y282" s="236"/>
      <c r="Z282" s="231"/>
      <c r="AA282" s="236"/>
      <c r="AB282" s="231"/>
      <c r="AC282" s="236"/>
      <c r="AD282" s="235"/>
      <c r="AE282" s="235"/>
      <c r="AF282" s="235"/>
      <c r="AG282" s="128"/>
      <c r="AH282" s="128"/>
      <c r="AI282" s="128"/>
      <c r="AJ282" s="128"/>
      <c r="AK282" s="128"/>
      <c r="AL282" s="128"/>
      <c r="AM282" s="128"/>
      <c r="AN282" s="128"/>
      <c r="AO282" s="128"/>
      <c r="AP282" s="128"/>
      <c r="AQ282" s="128"/>
      <c r="AR282" s="128"/>
      <c r="AS282" s="128"/>
      <c r="AT282" s="128"/>
      <c r="AU282" s="128"/>
      <c r="AV282" s="128"/>
      <c r="AW282" s="128"/>
      <c r="AX282" s="128"/>
      <c r="AY282" s="128"/>
      <c r="AZ282" s="128"/>
      <c r="BA282" s="128"/>
      <c r="BB282" s="128"/>
      <c r="BC282" s="128"/>
      <c r="BD282" s="128"/>
      <c r="BE282" s="128"/>
      <c r="BF282" s="128"/>
      <c r="BG282" s="128"/>
      <c r="BH282" s="128"/>
      <c r="BI282" s="128"/>
      <c r="BJ282" s="128"/>
      <c r="BK282" s="128"/>
      <c r="BL282" s="128"/>
      <c r="BM282" s="128"/>
      <c r="BN282" s="128"/>
      <c r="BO282" s="128"/>
      <c r="BP282" s="128"/>
      <c r="BQ282" s="128"/>
      <c r="BR282" s="128"/>
      <c r="BS282" s="128"/>
      <c r="BT282" s="128"/>
      <c r="BU282" s="128"/>
      <c r="BV282" s="128"/>
      <c r="BW282" s="128"/>
      <c r="BX282" s="128"/>
      <c r="BY282" s="128"/>
      <c r="BZ282" s="128"/>
      <c r="CA282" s="128"/>
      <c r="CB282" s="128"/>
      <c r="CC282" s="128"/>
      <c r="CD282" s="128"/>
      <c r="CE282" s="128"/>
      <c r="CF282" s="128"/>
      <c r="CG282" s="128"/>
      <c r="CH282" s="128"/>
      <c r="CI282" s="128"/>
      <c r="CJ282" s="128"/>
      <c r="CK282" s="128"/>
      <c r="CL282" s="128"/>
      <c r="CM282" s="128"/>
      <c r="CN282" s="128"/>
      <c r="CO282" s="128"/>
      <c r="CP282" s="128"/>
      <c r="CQ282" s="128"/>
      <c r="CR282" s="128"/>
      <c r="CS282" s="128"/>
      <c r="CT282" s="128"/>
      <c r="CU282" s="128"/>
      <c r="CV282" s="128"/>
      <c r="CW282" s="128"/>
      <c r="CX282" s="128"/>
      <c r="CY282" s="128"/>
      <c r="CZ282" s="128"/>
      <c r="DA282" s="128"/>
      <c r="DB282" s="128"/>
      <c r="DC282" s="128"/>
      <c r="DD282" s="128"/>
      <c r="DE282" s="128"/>
      <c r="DF282" s="128"/>
      <c r="DG282" s="128"/>
      <c r="DH282" s="128"/>
      <c r="DI282" s="128"/>
      <c r="DJ282" s="128"/>
      <c r="DK282" s="128"/>
      <c r="DL282" s="128"/>
      <c r="DM282" s="128"/>
      <c r="DN282" s="128"/>
      <c r="DO282" s="128"/>
      <c r="DP282" s="128"/>
      <c r="DQ282" s="128"/>
      <c r="DR282" s="128"/>
      <c r="DS282" s="128"/>
      <c r="DT282" s="128"/>
      <c r="DU282" s="128"/>
      <c r="DV282" s="128"/>
      <c r="DW282" s="128"/>
      <c r="DX282" s="128"/>
      <c r="DY282" s="128"/>
      <c r="DZ282" s="128"/>
      <c r="EA282" s="128"/>
      <c r="EB282" s="128"/>
      <c r="EC282" s="128"/>
      <c r="ED282" s="128"/>
      <c r="EE282" s="128"/>
      <c r="EF282" s="128"/>
      <c r="EG282" s="128"/>
      <c r="EH282" s="128"/>
      <c r="EI282" s="128"/>
      <c r="EJ282" s="128"/>
      <c r="EK282" s="128"/>
      <c r="EL282" s="128"/>
      <c r="EM282" s="128"/>
      <c r="EN282" s="128"/>
      <c r="EO282" s="128"/>
      <c r="EP282" s="128"/>
      <c r="EQ282" s="128"/>
      <c r="ER282" s="128"/>
      <c r="ES282" s="128"/>
      <c r="ET282" s="128"/>
      <c r="EU282" s="128"/>
      <c r="EV282" s="128"/>
      <c r="EW282" s="128"/>
      <c r="EX282" s="128"/>
      <c r="EY282" s="128"/>
      <c r="EZ282" s="128"/>
      <c r="FA282" s="128"/>
      <c r="FB282" s="128"/>
      <c r="FC282" s="128"/>
      <c r="FD282" s="128"/>
      <c r="FE282" s="128"/>
      <c r="FF282" s="128"/>
      <c r="FG282" s="128"/>
      <c r="FH282" s="128"/>
      <c r="FI282" s="128"/>
      <c r="FJ282" s="128"/>
      <c r="FK282" s="128"/>
      <c r="FL282" s="128"/>
      <c r="FM282" s="128"/>
      <c r="FN282" s="128"/>
      <c r="FO282" s="128"/>
      <c r="FP282" s="128"/>
      <c r="FQ282" s="128"/>
      <c r="FR282" s="128"/>
      <c r="FS282" s="128"/>
      <c r="FT282" s="128"/>
      <c r="FU282" s="128"/>
      <c r="FV282" s="128"/>
      <c r="FW282" s="128"/>
      <c r="FX282" s="128"/>
      <c r="FY282" s="128"/>
      <c r="FZ282" s="128"/>
      <c r="GA282" s="128"/>
      <c r="GB282" s="128"/>
      <c r="GC282" s="128"/>
      <c r="GD282" s="128"/>
      <c r="GE282" s="128"/>
      <c r="GF282" s="128"/>
      <c r="GG282" s="128"/>
      <c r="GH282" s="128"/>
      <c r="GI282" s="128"/>
      <c r="GJ282" s="128"/>
      <c r="GK282" s="128"/>
      <c r="GL282" s="128"/>
      <c r="GM282" s="128"/>
      <c r="GN282" s="128"/>
      <c r="GO282" s="128"/>
      <c r="GP282" s="128"/>
      <c r="GQ282" s="128"/>
      <c r="GR282" s="128"/>
      <c r="GS282" s="128"/>
      <c r="GT282" s="128"/>
      <c r="GU282" s="128"/>
      <c r="GV282" s="128"/>
      <c r="GW282" s="128"/>
      <c r="GX282" s="128"/>
      <c r="GY282" s="128"/>
      <c r="GZ282" s="128"/>
      <c r="HA282" s="128"/>
      <c r="HB282" s="128"/>
      <c r="HC282" s="128"/>
      <c r="HD282" s="128"/>
      <c r="HE282" s="128"/>
      <c r="HF282" s="128"/>
      <c r="HG282" s="128"/>
      <c r="HH282" s="128"/>
      <c r="HI282" s="128"/>
      <c r="HJ282" s="128"/>
      <c r="HK282" s="128"/>
      <c r="HL282" s="128"/>
      <c r="HM282" s="128"/>
      <c r="HN282" s="128"/>
      <c r="HO282" s="128"/>
      <c r="HP282" s="128"/>
      <c r="HQ282" s="128"/>
      <c r="HR282" s="128"/>
      <c r="HS282" s="128"/>
      <c r="HT282" s="128"/>
      <c r="HU282" s="128"/>
      <c r="HV282" s="128"/>
      <c r="HW282" s="128"/>
      <c r="HX282" s="128"/>
      <c r="HY282" s="128"/>
      <c r="HZ282" s="128"/>
      <c r="IA282" s="128"/>
    </row>
    <row r="283" s="45" customFormat="1" spans="1:235">
      <c r="A283" s="139"/>
      <c r="B283" s="208">
        <v>6000</v>
      </c>
      <c r="C283" s="209">
        <v>236.220472440945</v>
      </c>
      <c r="D283" s="208">
        <v>3850</v>
      </c>
      <c r="E283" s="209">
        <v>151.574803149606</v>
      </c>
      <c r="F283" s="208">
        <v>140</v>
      </c>
      <c r="G283" s="209">
        <v>5.51181102362205</v>
      </c>
      <c r="H283" s="211" t="s">
        <v>39</v>
      </c>
      <c r="I283" s="208">
        <v>3600</v>
      </c>
      <c r="J283" s="223">
        <v>7936.56</v>
      </c>
      <c r="K283" s="208">
        <v>3300</v>
      </c>
      <c r="L283" s="223">
        <v>7275.18</v>
      </c>
      <c r="M283" s="208">
        <v>6862</v>
      </c>
      <c r="N283" s="224">
        <v>15127.9652</v>
      </c>
      <c r="O283" s="219"/>
      <c r="P283" s="222"/>
      <c r="Q283" s="231"/>
      <c r="R283" s="232"/>
      <c r="S283" s="231"/>
      <c r="T283" s="232"/>
      <c r="U283" s="231"/>
      <c r="V283" s="232"/>
      <c r="W283" s="234"/>
      <c r="X283" s="231"/>
      <c r="Y283" s="236"/>
      <c r="Z283" s="231"/>
      <c r="AA283" s="236"/>
      <c r="AB283" s="231"/>
      <c r="AC283" s="236"/>
      <c r="AD283" s="235"/>
      <c r="AE283" s="235"/>
      <c r="AF283" s="235"/>
      <c r="AG283" s="128"/>
      <c r="AH283" s="128"/>
      <c r="AI283" s="128"/>
      <c r="AJ283" s="128"/>
      <c r="AK283" s="128"/>
      <c r="AL283" s="128"/>
      <c r="AM283" s="128"/>
      <c r="AN283" s="128"/>
      <c r="AO283" s="128"/>
      <c r="AP283" s="128"/>
      <c r="AQ283" s="128"/>
      <c r="AR283" s="128"/>
      <c r="AS283" s="128"/>
      <c r="AT283" s="128"/>
      <c r="AU283" s="128"/>
      <c r="AV283" s="128"/>
      <c r="AW283" s="128"/>
      <c r="AX283" s="128"/>
      <c r="AY283" s="128"/>
      <c r="AZ283" s="128"/>
      <c r="BA283" s="128"/>
      <c r="BB283" s="128"/>
      <c r="BC283" s="128"/>
      <c r="BD283" s="128"/>
      <c r="BE283" s="128"/>
      <c r="BF283" s="128"/>
      <c r="BG283" s="128"/>
      <c r="BH283" s="128"/>
      <c r="BI283" s="128"/>
      <c r="BJ283" s="128"/>
      <c r="BK283" s="128"/>
      <c r="BL283" s="128"/>
      <c r="BM283" s="128"/>
      <c r="BN283" s="128"/>
      <c r="BO283" s="128"/>
      <c r="BP283" s="128"/>
      <c r="BQ283" s="128"/>
      <c r="BR283" s="128"/>
      <c r="BS283" s="128"/>
      <c r="BT283" s="128"/>
      <c r="BU283" s="128"/>
      <c r="BV283" s="128"/>
      <c r="BW283" s="128"/>
      <c r="BX283" s="128"/>
      <c r="BY283" s="128"/>
      <c r="BZ283" s="128"/>
      <c r="CA283" s="128"/>
      <c r="CB283" s="128"/>
      <c r="CC283" s="128"/>
      <c r="CD283" s="128"/>
      <c r="CE283" s="128"/>
      <c r="CF283" s="128"/>
      <c r="CG283" s="128"/>
      <c r="CH283" s="128"/>
      <c r="CI283" s="128"/>
      <c r="CJ283" s="128"/>
      <c r="CK283" s="128"/>
      <c r="CL283" s="128"/>
      <c r="CM283" s="128"/>
      <c r="CN283" s="128"/>
      <c r="CO283" s="128"/>
      <c r="CP283" s="128"/>
      <c r="CQ283" s="128"/>
      <c r="CR283" s="128"/>
      <c r="CS283" s="128"/>
      <c r="CT283" s="128"/>
      <c r="CU283" s="128"/>
      <c r="CV283" s="128"/>
      <c r="CW283" s="128"/>
      <c r="CX283" s="128"/>
      <c r="CY283" s="128"/>
      <c r="CZ283" s="128"/>
      <c r="DA283" s="128"/>
      <c r="DB283" s="128"/>
      <c r="DC283" s="128"/>
      <c r="DD283" s="128"/>
      <c r="DE283" s="128"/>
      <c r="DF283" s="128"/>
      <c r="DG283" s="128"/>
      <c r="DH283" s="128"/>
      <c r="DI283" s="128"/>
      <c r="DJ283" s="128"/>
      <c r="DK283" s="128"/>
      <c r="DL283" s="128"/>
      <c r="DM283" s="128"/>
      <c r="DN283" s="128"/>
      <c r="DO283" s="128"/>
      <c r="DP283" s="128"/>
      <c r="DQ283" s="128"/>
      <c r="DR283" s="128"/>
      <c r="DS283" s="128"/>
      <c r="DT283" s="128"/>
      <c r="DU283" s="128"/>
      <c r="DV283" s="128"/>
      <c r="DW283" s="128"/>
      <c r="DX283" s="128"/>
      <c r="DY283" s="128"/>
      <c r="DZ283" s="128"/>
      <c r="EA283" s="128"/>
      <c r="EB283" s="128"/>
      <c r="EC283" s="128"/>
      <c r="ED283" s="128"/>
      <c r="EE283" s="128"/>
      <c r="EF283" s="128"/>
      <c r="EG283" s="128"/>
      <c r="EH283" s="128"/>
      <c r="EI283" s="128"/>
      <c r="EJ283" s="128"/>
      <c r="EK283" s="128"/>
      <c r="EL283" s="128"/>
      <c r="EM283" s="128"/>
      <c r="EN283" s="128"/>
      <c r="EO283" s="128"/>
      <c r="EP283" s="128"/>
      <c r="EQ283" s="128"/>
      <c r="ER283" s="128"/>
      <c r="ES283" s="128"/>
      <c r="ET283" s="128"/>
      <c r="EU283" s="128"/>
      <c r="EV283" s="128"/>
      <c r="EW283" s="128"/>
      <c r="EX283" s="128"/>
      <c r="EY283" s="128"/>
      <c r="EZ283" s="128"/>
      <c r="FA283" s="128"/>
      <c r="FB283" s="128"/>
      <c r="FC283" s="128"/>
      <c r="FD283" s="128"/>
      <c r="FE283" s="128"/>
      <c r="FF283" s="128"/>
      <c r="FG283" s="128"/>
      <c r="FH283" s="128"/>
      <c r="FI283" s="128"/>
      <c r="FJ283" s="128"/>
      <c r="FK283" s="128"/>
      <c r="FL283" s="128"/>
      <c r="FM283" s="128"/>
      <c r="FN283" s="128"/>
      <c r="FO283" s="128"/>
      <c r="FP283" s="128"/>
      <c r="FQ283" s="128"/>
      <c r="FR283" s="128"/>
      <c r="FS283" s="128"/>
      <c r="FT283" s="128"/>
      <c r="FU283" s="128"/>
      <c r="FV283" s="128"/>
      <c r="FW283" s="128"/>
      <c r="FX283" s="128"/>
      <c r="FY283" s="128"/>
      <c r="FZ283" s="128"/>
      <c r="GA283" s="128"/>
      <c r="GB283" s="128"/>
      <c r="GC283" s="128"/>
      <c r="GD283" s="128"/>
      <c r="GE283" s="128"/>
      <c r="GF283" s="128"/>
      <c r="GG283" s="128"/>
      <c r="GH283" s="128"/>
      <c r="GI283" s="128"/>
      <c r="GJ283" s="128"/>
      <c r="GK283" s="128"/>
      <c r="GL283" s="128"/>
      <c r="GM283" s="128"/>
      <c r="GN283" s="128"/>
      <c r="GO283" s="128"/>
      <c r="GP283" s="128"/>
      <c r="GQ283" s="128"/>
      <c r="GR283" s="128"/>
      <c r="GS283" s="128"/>
      <c r="GT283" s="128"/>
      <c r="GU283" s="128"/>
      <c r="GV283" s="128"/>
      <c r="GW283" s="128"/>
      <c r="GX283" s="128"/>
      <c r="GY283" s="128"/>
      <c r="GZ283" s="128"/>
      <c r="HA283" s="128"/>
      <c r="HB283" s="128"/>
      <c r="HC283" s="128"/>
      <c r="HD283" s="128"/>
      <c r="HE283" s="128"/>
      <c r="HF283" s="128"/>
      <c r="HG283" s="128"/>
      <c r="HH283" s="128"/>
      <c r="HI283" s="128"/>
      <c r="HJ283" s="128"/>
      <c r="HK283" s="128"/>
      <c r="HL283" s="128"/>
      <c r="HM283" s="128"/>
      <c r="HN283" s="128"/>
      <c r="HO283" s="128"/>
      <c r="HP283" s="128"/>
      <c r="HQ283" s="128"/>
      <c r="HR283" s="128"/>
      <c r="HS283" s="128"/>
      <c r="HT283" s="128"/>
      <c r="HU283" s="128"/>
      <c r="HV283" s="128"/>
      <c r="HW283" s="128"/>
      <c r="HX283" s="128"/>
      <c r="HY283" s="128"/>
      <c r="HZ283" s="128"/>
      <c r="IA283" s="128"/>
    </row>
    <row r="284" s="45" customFormat="1" customHeight="1" spans="1:235">
      <c r="A284" s="237" t="s">
        <v>65</v>
      </c>
      <c r="B284" s="141">
        <v>3000</v>
      </c>
      <c r="C284" s="209">
        <v>118.110236220472</v>
      </c>
      <c r="D284" s="208">
        <v>2250</v>
      </c>
      <c r="E284" s="209">
        <v>88.5826771653543</v>
      </c>
      <c r="F284" s="208">
        <v>1108</v>
      </c>
      <c r="G284" s="209">
        <v>43.6220472440945</v>
      </c>
      <c r="H284" s="211" t="s">
        <v>108</v>
      </c>
      <c r="I284" s="208">
        <v>4500</v>
      </c>
      <c r="J284" s="223">
        <v>9920.7</v>
      </c>
      <c r="K284" s="208">
        <v>4150</v>
      </c>
      <c r="L284" s="223">
        <v>9149.09</v>
      </c>
      <c r="M284" s="208">
        <v>6394</v>
      </c>
      <c r="N284" s="224">
        <v>14096.2124</v>
      </c>
      <c r="O284" s="219"/>
      <c r="P284" s="244"/>
      <c r="Q284" s="229"/>
      <c r="R284" s="232"/>
      <c r="S284" s="231"/>
      <c r="T284" s="232"/>
      <c r="U284" s="231"/>
      <c r="V284" s="232"/>
      <c r="W284" s="234"/>
      <c r="X284" s="231"/>
      <c r="Y284" s="236"/>
      <c r="Z284" s="231"/>
      <c r="AA284" s="236"/>
      <c r="AB284" s="231"/>
      <c r="AC284" s="236"/>
      <c r="AD284" s="235"/>
      <c r="AE284" s="235"/>
      <c r="AF284" s="235"/>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28"/>
      <c r="DL284" s="128"/>
      <c r="DM284" s="128"/>
      <c r="DN284" s="128"/>
      <c r="DO284" s="128"/>
      <c r="DP284" s="128"/>
      <c r="DQ284" s="128"/>
      <c r="DR284" s="128"/>
      <c r="DS284" s="128"/>
      <c r="DT284" s="128"/>
      <c r="DU284" s="128"/>
      <c r="DV284" s="128"/>
      <c r="DW284" s="128"/>
      <c r="DX284" s="128"/>
      <c r="DY284" s="128"/>
      <c r="DZ284" s="128"/>
      <c r="EA284" s="128"/>
      <c r="EB284" s="128"/>
      <c r="EC284" s="128"/>
      <c r="ED284" s="128"/>
      <c r="EE284" s="128"/>
      <c r="EF284" s="128"/>
      <c r="EG284" s="128"/>
      <c r="EH284" s="128"/>
      <c r="EI284" s="128"/>
      <c r="EJ284" s="128"/>
      <c r="EK284" s="128"/>
      <c r="EL284" s="128"/>
      <c r="EM284" s="128"/>
      <c r="EN284" s="128"/>
      <c r="EO284" s="128"/>
      <c r="EP284" s="128"/>
      <c r="EQ284" s="128"/>
      <c r="ER284" s="128"/>
      <c r="ES284" s="128"/>
      <c r="ET284" s="128"/>
      <c r="EU284" s="128"/>
      <c r="EV284" s="128"/>
      <c r="EW284" s="128"/>
      <c r="EX284" s="128"/>
      <c r="EY284" s="128"/>
      <c r="EZ284" s="128"/>
      <c r="FA284" s="128"/>
      <c r="FB284" s="128"/>
      <c r="FC284" s="128"/>
      <c r="FD284" s="128"/>
      <c r="FE284" s="128"/>
      <c r="FF284" s="128"/>
      <c r="FG284" s="128"/>
      <c r="FH284" s="128"/>
      <c r="FI284" s="128"/>
      <c r="FJ284" s="128"/>
      <c r="FK284" s="128"/>
      <c r="FL284" s="128"/>
      <c r="FM284" s="128"/>
      <c r="FN284" s="128"/>
      <c r="FO284" s="128"/>
      <c r="FP284" s="128"/>
      <c r="FQ284" s="128"/>
      <c r="FR284" s="128"/>
      <c r="FS284" s="128"/>
      <c r="FT284" s="128"/>
      <c r="FU284" s="128"/>
      <c r="FV284" s="128"/>
      <c r="FW284" s="128"/>
      <c r="FX284" s="128"/>
      <c r="FY284" s="128"/>
      <c r="FZ284" s="128"/>
      <c r="GA284" s="128"/>
      <c r="GB284" s="128"/>
      <c r="GC284" s="128"/>
      <c r="GD284" s="128"/>
      <c r="GE284" s="128"/>
      <c r="GF284" s="128"/>
      <c r="GG284" s="128"/>
      <c r="GH284" s="128"/>
      <c r="GI284" s="128"/>
      <c r="GJ284" s="128"/>
      <c r="GK284" s="128"/>
      <c r="GL284" s="128"/>
      <c r="GM284" s="128"/>
      <c r="GN284" s="128"/>
      <c r="GO284" s="128"/>
      <c r="GP284" s="128"/>
      <c r="GQ284" s="128"/>
      <c r="GR284" s="128"/>
      <c r="GS284" s="128"/>
      <c r="GT284" s="128"/>
      <c r="GU284" s="128"/>
      <c r="GV284" s="128"/>
      <c r="GW284" s="128"/>
      <c r="GX284" s="128"/>
      <c r="GY284" s="128"/>
      <c r="GZ284" s="128"/>
      <c r="HA284" s="128"/>
      <c r="HB284" s="128"/>
      <c r="HC284" s="128"/>
      <c r="HD284" s="128"/>
      <c r="HE284" s="128"/>
      <c r="HF284" s="128"/>
      <c r="HG284" s="128"/>
      <c r="HH284" s="128"/>
      <c r="HI284" s="128"/>
      <c r="HJ284" s="128"/>
      <c r="HK284" s="128"/>
      <c r="HL284" s="128"/>
      <c r="HM284" s="128"/>
      <c r="HN284" s="128"/>
      <c r="HO284" s="128"/>
      <c r="HP284" s="128"/>
      <c r="HQ284" s="128"/>
      <c r="HR284" s="128"/>
      <c r="HS284" s="128"/>
      <c r="HT284" s="128"/>
      <c r="HU284" s="128"/>
      <c r="HV284" s="128"/>
      <c r="HW284" s="128"/>
      <c r="HX284" s="128"/>
      <c r="HY284" s="128"/>
      <c r="HZ284" s="128"/>
      <c r="IA284" s="128"/>
    </row>
    <row r="285" s="45" customFormat="1" spans="1:235">
      <c r="A285" s="139" t="s">
        <v>66</v>
      </c>
      <c r="B285" s="208">
        <v>4000</v>
      </c>
      <c r="C285" s="209">
        <v>157.48031496063</v>
      </c>
      <c r="D285" s="208">
        <v>2085</v>
      </c>
      <c r="E285" s="209">
        <v>82.0866141732284</v>
      </c>
      <c r="F285" s="208">
        <v>943</v>
      </c>
      <c r="G285" s="209">
        <v>37.1259842519685</v>
      </c>
      <c r="H285" s="211" t="s">
        <v>39</v>
      </c>
      <c r="I285" s="208">
        <v>4500</v>
      </c>
      <c r="J285" s="223">
        <v>9920.7</v>
      </c>
      <c r="K285" s="208">
        <v>4150</v>
      </c>
      <c r="L285" s="223">
        <v>9149.09</v>
      </c>
      <c r="M285" s="208">
        <v>6642</v>
      </c>
      <c r="N285" s="224">
        <v>14642.9532</v>
      </c>
      <c r="O285" s="219"/>
      <c r="P285" s="222"/>
      <c r="Q285" s="231"/>
      <c r="R285" s="232"/>
      <c r="S285" s="231"/>
      <c r="T285" s="232"/>
      <c r="U285" s="231"/>
      <c r="V285" s="232"/>
      <c r="W285" s="234"/>
      <c r="X285" s="231"/>
      <c r="Y285" s="236"/>
      <c r="Z285" s="231"/>
      <c r="AA285" s="236"/>
      <c r="AB285" s="231"/>
      <c r="AC285" s="236"/>
      <c r="AD285" s="235"/>
      <c r="AE285" s="235"/>
      <c r="AF285" s="235"/>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28"/>
      <c r="DL285" s="128"/>
      <c r="DM285" s="128"/>
      <c r="DN285" s="128"/>
      <c r="DO285" s="128"/>
      <c r="DP285" s="128"/>
      <c r="DQ285" s="128"/>
      <c r="DR285" s="128"/>
      <c r="DS285" s="128"/>
      <c r="DT285" s="128"/>
      <c r="DU285" s="128"/>
      <c r="DV285" s="128"/>
      <c r="DW285" s="128"/>
      <c r="DX285" s="128"/>
      <c r="DY285" s="128"/>
      <c r="DZ285" s="128"/>
      <c r="EA285" s="128"/>
      <c r="EB285" s="128"/>
      <c r="EC285" s="128"/>
      <c r="ED285" s="128"/>
      <c r="EE285" s="128"/>
      <c r="EF285" s="128"/>
      <c r="EG285" s="128"/>
      <c r="EH285" s="128"/>
      <c r="EI285" s="128"/>
      <c r="EJ285" s="128"/>
      <c r="EK285" s="128"/>
      <c r="EL285" s="128"/>
      <c r="EM285" s="128"/>
      <c r="EN285" s="128"/>
      <c r="EO285" s="128"/>
      <c r="EP285" s="128"/>
      <c r="EQ285" s="128"/>
      <c r="ER285" s="128"/>
      <c r="ES285" s="128"/>
      <c r="ET285" s="128"/>
      <c r="EU285" s="128"/>
      <c r="EV285" s="128"/>
      <c r="EW285" s="128"/>
      <c r="EX285" s="128"/>
      <c r="EY285" s="128"/>
      <c r="EZ285" s="128"/>
      <c r="FA285" s="128"/>
      <c r="FB285" s="128"/>
      <c r="FC285" s="128"/>
      <c r="FD285" s="128"/>
      <c r="FE285" s="128"/>
      <c r="FF285" s="128"/>
      <c r="FG285" s="128"/>
      <c r="FH285" s="128"/>
      <c r="FI285" s="128"/>
      <c r="FJ285" s="128"/>
      <c r="FK285" s="128"/>
      <c r="FL285" s="128"/>
      <c r="FM285" s="128"/>
      <c r="FN285" s="128"/>
      <c r="FO285" s="128"/>
      <c r="FP285" s="128"/>
      <c r="FQ285" s="128"/>
      <c r="FR285" s="128"/>
      <c r="FS285" s="128"/>
      <c r="FT285" s="128"/>
      <c r="FU285" s="128"/>
      <c r="FV285" s="128"/>
      <c r="FW285" s="128"/>
      <c r="FX285" s="128"/>
      <c r="FY285" s="128"/>
      <c r="FZ285" s="128"/>
      <c r="GA285" s="128"/>
      <c r="GB285" s="128"/>
      <c r="GC285" s="128"/>
      <c r="GD285" s="128"/>
      <c r="GE285" s="128"/>
      <c r="GF285" s="128"/>
      <c r="GG285" s="128"/>
      <c r="GH285" s="128"/>
      <c r="GI285" s="128"/>
      <c r="GJ285" s="128"/>
      <c r="GK285" s="128"/>
      <c r="GL285" s="128"/>
      <c r="GM285" s="128"/>
      <c r="GN285" s="128"/>
      <c r="GO285" s="128"/>
      <c r="GP285" s="128"/>
      <c r="GQ285" s="128"/>
      <c r="GR285" s="128"/>
      <c r="GS285" s="128"/>
      <c r="GT285" s="128"/>
      <c r="GU285" s="128"/>
      <c r="GV285" s="128"/>
      <c r="GW285" s="128"/>
      <c r="GX285" s="128"/>
      <c r="GY285" s="128"/>
      <c r="GZ285" s="128"/>
      <c r="HA285" s="128"/>
      <c r="HB285" s="128"/>
      <c r="HC285" s="128"/>
      <c r="HD285" s="128"/>
      <c r="HE285" s="128"/>
      <c r="HF285" s="128"/>
      <c r="HG285" s="128"/>
      <c r="HH285" s="128"/>
      <c r="HI285" s="128"/>
      <c r="HJ285" s="128"/>
      <c r="HK285" s="128"/>
      <c r="HL285" s="128"/>
      <c r="HM285" s="128"/>
      <c r="HN285" s="128"/>
      <c r="HO285" s="128"/>
      <c r="HP285" s="128"/>
      <c r="HQ285" s="128"/>
      <c r="HR285" s="128"/>
      <c r="HS285" s="128"/>
      <c r="HT285" s="128"/>
      <c r="HU285" s="128"/>
      <c r="HV285" s="128"/>
      <c r="HW285" s="128"/>
      <c r="HX285" s="128"/>
      <c r="HY285" s="128"/>
      <c r="HZ285" s="128"/>
      <c r="IA285" s="128"/>
    </row>
    <row r="286" s="45" customFormat="1" spans="1:235">
      <c r="A286" s="139"/>
      <c r="B286" s="208">
        <v>4500</v>
      </c>
      <c r="C286" s="209">
        <v>177.165354330709</v>
      </c>
      <c r="D286" s="208">
        <v>2250</v>
      </c>
      <c r="E286" s="209">
        <v>88.5826771653543</v>
      </c>
      <c r="F286" s="208">
        <v>1108</v>
      </c>
      <c r="G286" s="209">
        <v>43.6220472440945</v>
      </c>
      <c r="H286" s="211" t="s">
        <v>39</v>
      </c>
      <c r="I286" s="208">
        <v>4300</v>
      </c>
      <c r="J286" s="223">
        <v>9479.78</v>
      </c>
      <c r="K286" s="223">
        <v>3960</v>
      </c>
      <c r="L286" s="223">
        <v>8730.216</v>
      </c>
      <c r="M286" s="208">
        <v>6708</v>
      </c>
      <c r="N286" s="224">
        <v>14788.4568</v>
      </c>
      <c r="O286" s="219"/>
      <c r="P286" s="222"/>
      <c r="Q286" s="231"/>
      <c r="R286" s="232"/>
      <c r="S286" s="231"/>
      <c r="T286" s="232"/>
      <c r="U286" s="231"/>
      <c r="V286" s="232"/>
      <c r="W286" s="234"/>
      <c r="X286" s="231"/>
      <c r="Y286" s="236"/>
      <c r="Z286" s="231"/>
      <c r="AA286" s="236"/>
      <c r="AB286" s="231"/>
      <c r="AC286" s="236"/>
      <c r="AD286" s="235"/>
      <c r="AE286" s="235"/>
      <c r="AF286" s="235"/>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28"/>
      <c r="DL286" s="128"/>
      <c r="DM286" s="128"/>
      <c r="DN286" s="128"/>
      <c r="DO286" s="128"/>
      <c r="DP286" s="128"/>
      <c r="DQ286" s="128"/>
      <c r="DR286" s="128"/>
      <c r="DS286" s="128"/>
      <c r="DT286" s="128"/>
      <c r="DU286" s="128"/>
      <c r="DV286" s="128"/>
      <c r="DW286" s="128"/>
      <c r="DX286" s="128"/>
      <c r="DY286" s="128"/>
      <c r="DZ286" s="128"/>
      <c r="EA286" s="128"/>
      <c r="EB286" s="128"/>
      <c r="EC286" s="128"/>
      <c r="ED286" s="128"/>
      <c r="EE286" s="128"/>
      <c r="EF286" s="128"/>
      <c r="EG286" s="128"/>
      <c r="EH286" s="128"/>
      <c r="EI286" s="128"/>
      <c r="EJ286" s="128"/>
      <c r="EK286" s="128"/>
      <c r="EL286" s="128"/>
      <c r="EM286" s="128"/>
      <c r="EN286" s="128"/>
      <c r="EO286" s="128"/>
      <c r="EP286" s="128"/>
      <c r="EQ286" s="128"/>
      <c r="ER286" s="128"/>
      <c r="ES286" s="128"/>
      <c r="ET286" s="128"/>
      <c r="EU286" s="128"/>
      <c r="EV286" s="128"/>
      <c r="EW286" s="128"/>
      <c r="EX286" s="128"/>
      <c r="EY286" s="128"/>
      <c r="EZ286" s="128"/>
      <c r="FA286" s="128"/>
      <c r="FB286" s="128"/>
      <c r="FC286" s="128"/>
      <c r="FD286" s="128"/>
      <c r="FE286" s="128"/>
      <c r="FF286" s="128"/>
      <c r="FG286" s="128"/>
      <c r="FH286" s="128"/>
      <c r="FI286" s="128"/>
      <c r="FJ286" s="128"/>
      <c r="FK286" s="128"/>
      <c r="FL286" s="128"/>
      <c r="FM286" s="128"/>
      <c r="FN286" s="128"/>
      <c r="FO286" s="128"/>
      <c r="FP286" s="128"/>
      <c r="FQ286" s="128"/>
      <c r="FR286" s="128"/>
      <c r="FS286" s="128"/>
      <c r="FT286" s="128"/>
      <c r="FU286" s="128"/>
      <c r="FV286" s="128"/>
      <c r="FW286" s="128"/>
      <c r="FX286" s="128"/>
      <c r="FY286" s="128"/>
      <c r="FZ286" s="128"/>
      <c r="GA286" s="128"/>
      <c r="GB286" s="128"/>
      <c r="GC286" s="128"/>
      <c r="GD286" s="128"/>
      <c r="GE286" s="128"/>
      <c r="GF286" s="128"/>
      <c r="GG286" s="128"/>
      <c r="GH286" s="128"/>
      <c r="GI286" s="128"/>
      <c r="GJ286" s="128"/>
      <c r="GK286" s="128"/>
      <c r="GL286" s="128"/>
      <c r="GM286" s="128"/>
      <c r="GN286" s="128"/>
      <c r="GO286" s="128"/>
      <c r="GP286" s="128"/>
      <c r="GQ286" s="128"/>
      <c r="GR286" s="128"/>
      <c r="GS286" s="128"/>
      <c r="GT286" s="128"/>
      <c r="GU286" s="128"/>
      <c r="GV286" s="128"/>
      <c r="GW286" s="128"/>
      <c r="GX286" s="128"/>
      <c r="GY286" s="128"/>
      <c r="GZ286" s="128"/>
      <c r="HA286" s="128"/>
      <c r="HB286" s="128"/>
      <c r="HC286" s="128"/>
      <c r="HD286" s="128"/>
      <c r="HE286" s="128"/>
      <c r="HF286" s="128"/>
      <c r="HG286" s="128"/>
      <c r="HH286" s="128"/>
      <c r="HI286" s="128"/>
      <c r="HJ286" s="128"/>
      <c r="HK286" s="128"/>
      <c r="HL286" s="128"/>
      <c r="HM286" s="128"/>
      <c r="HN286" s="128"/>
      <c r="HO286" s="128"/>
      <c r="HP286" s="128"/>
      <c r="HQ286" s="128"/>
      <c r="HR286" s="128"/>
      <c r="HS286" s="128"/>
      <c r="HT286" s="128"/>
      <c r="HU286" s="128"/>
      <c r="HV286" s="128"/>
      <c r="HW286" s="128"/>
      <c r="HX286" s="128"/>
      <c r="HY286" s="128"/>
      <c r="HZ286" s="128"/>
      <c r="IA286" s="128"/>
    </row>
    <row r="287" s="45" customFormat="1" spans="1:235">
      <c r="A287" s="139"/>
      <c r="B287" s="208">
        <v>4700</v>
      </c>
      <c r="C287" s="209">
        <v>185.03937007874</v>
      </c>
      <c r="D287" s="208">
        <v>2320</v>
      </c>
      <c r="E287" s="209">
        <v>91.3385826771654</v>
      </c>
      <c r="F287" s="208">
        <v>1178</v>
      </c>
      <c r="G287" s="209">
        <v>46.3779527559055</v>
      </c>
      <c r="H287" s="211" t="s">
        <v>39</v>
      </c>
      <c r="I287" s="208">
        <v>4100</v>
      </c>
      <c r="J287" s="223">
        <v>9038.86</v>
      </c>
      <c r="K287" s="223">
        <v>3770</v>
      </c>
      <c r="L287" s="223">
        <v>8311.342</v>
      </c>
      <c r="M287" s="208">
        <v>6735</v>
      </c>
      <c r="N287" s="224">
        <v>14847.981</v>
      </c>
      <c r="O287" s="219"/>
      <c r="P287" s="222"/>
      <c r="Q287" s="231"/>
      <c r="R287" s="232"/>
      <c r="S287" s="231"/>
      <c r="T287" s="232"/>
      <c r="U287" s="231"/>
      <c r="V287" s="232"/>
      <c r="W287" s="234"/>
      <c r="X287" s="231"/>
      <c r="Y287" s="236"/>
      <c r="Z287" s="231"/>
      <c r="AA287" s="236"/>
      <c r="AB287" s="231"/>
      <c r="AC287" s="236"/>
      <c r="AD287" s="235"/>
      <c r="AE287" s="235"/>
      <c r="AF287" s="235"/>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28"/>
      <c r="DL287" s="128"/>
      <c r="DM287" s="128"/>
      <c r="DN287" s="128"/>
      <c r="DO287" s="128"/>
      <c r="DP287" s="128"/>
      <c r="DQ287" s="128"/>
      <c r="DR287" s="128"/>
      <c r="DS287" s="128"/>
      <c r="DT287" s="128"/>
      <c r="DU287" s="128"/>
      <c r="DV287" s="128"/>
      <c r="DW287" s="128"/>
      <c r="DX287" s="128"/>
      <c r="DY287" s="128"/>
      <c r="DZ287" s="128"/>
      <c r="EA287" s="128"/>
      <c r="EB287" s="128"/>
      <c r="EC287" s="128"/>
      <c r="ED287" s="128"/>
      <c r="EE287" s="128"/>
      <c r="EF287" s="128"/>
      <c r="EG287" s="128"/>
      <c r="EH287" s="128"/>
      <c r="EI287" s="128"/>
      <c r="EJ287" s="128"/>
      <c r="EK287" s="128"/>
      <c r="EL287" s="128"/>
      <c r="EM287" s="128"/>
      <c r="EN287" s="128"/>
      <c r="EO287" s="128"/>
      <c r="EP287" s="128"/>
      <c r="EQ287" s="128"/>
      <c r="ER287" s="128"/>
      <c r="ES287" s="128"/>
      <c r="ET287" s="128"/>
      <c r="EU287" s="128"/>
      <c r="EV287" s="128"/>
      <c r="EW287" s="128"/>
      <c r="EX287" s="128"/>
      <c r="EY287" s="128"/>
      <c r="EZ287" s="128"/>
      <c r="FA287" s="128"/>
      <c r="FB287" s="128"/>
      <c r="FC287" s="128"/>
      <c r="FD287" s="128"/>
      <c r="FE287" s="128"/>
      <c r="FF287" s="128"/>
      <c r="FG287" s="128"/>
      <c r="FH287" s="128"/>
      <c r="FI287" s="128"/>
      <c r="FJ287" s="128"/>
      <c r="FK287" s="128"/>
      <c r="FL287" s="128"/>
      <c r="FM287" s="128"/>
      <c r="FN287" s="128"/>
      <c r="FO287" s="128"/>
      <c r="FP287" s="128"/>
      <c r="FQ287" s="128"/>
      <c r="FR287" s="128"/>
      <c r="FS287" s="128"/>
      <c r="FT287" s="128"/>
      <c r="FU287" s="128"/>
      <c r="FV287" s="128"/>
      <c r="FW287" s="128"/>
      <c r="FX287" s="128"/>
      <c r="FY287" s="128"/>
      <c r="FZ287" s="128"/>
      <c r="GA287" s="128"/>
      <c r="GB287" s="128"/>
      <c r="GC287" s="128"/>
      <c r="GD287" s="128"/>
      <c r="GE287" s="128"/>
      <c r="GF287" s="128"/>
      <c r="GG287" s="128"/>
      <c r="GH287" s="128"/>
      <c r="GI287" s="128"/>
      <c r="GJ287" s="128"/>
      <c r="GK287" s="128"/>
      <c r="GL287" s="128"/>
      <c r="GM287" s="128"/>
      <c r="GN287" s="128"/>
      <c r="GO287" s="128"/>
      <c r="GP287" s="128"/>
      <c r="GQ287" s="128"/>
      <c r="GR287" s="128"/>
      <c r="GS287" s="128"/>
      <c r="GT287" s="128"/>
      <c r="GU287" s="128"/>
      <c r="GV287" s="128"/>
      <c r="GW287" s="128"/>
      <c r="GX287" s="128"/>
      <c r="GY287" s="128"/>
      <c r="GZ287" s="128"/>
      <c r="HA287" s="128"/>
      <c r="HB287" s="128"/>
      <c r="HC287" s="128"/>
      <c r="HD287" s="128"/>
      <c r="HE287" s="128"/>
      <c r="HF287" s="128"/>
      <c r="HG287" s="128"/>
      <c r="HH287" s="128"/>
      <c r="HI287" s="128"/>
      <c r="HJ287" s="128"/>
      <c r="HK287" s="128"/>
      <c r="HL287" s="128"/>
      <c r="HM287" s="128"/>
      <c r="HN287" s="128"/>
      <c r="HO287" s="128"/>
      <c r="HP287" s="128"/>
      <c r="HQ287" s="128"/>
      <c r="HR287" s="128"/>
      <c r="HS287" s="128"/>
      <c r="HT287" s="128"/>
      <c r="HU287" s="128"/>
      <c r="HV287" s="128"/>
      <c r="HW287" s="128"/>
      <c r="HX287" s="128"/>
      <c r="HY287" s="128"/>
      <c r="HZ287" s="128"/>
      <c r="IA287" s="128"/>
    </row>
    <row r="288" s="45" customFormat="1" spans="1:235">
      <c r="A288" s="139"/>
      <c r="B288" s="208">
        <v>5000</v>
      </c>
      <c r="C288" s="209">
        <v>196.850393700787</v>
      </c>
      <c r="D288" s="208">
        <v>2420</v>
      </c>
      <c r="E288" s="209">
        <v>95.2755905511811</v>
      </c>
      <c r="F288" s="208">
        <v>1278</v>
      </c>
      <c r="G288" s="209">
        <v>50.3149606299213</v>
      </c>
      <c r="H288" s="211" t="s">
        <v>39</v>
      </c>
      <c r="I288" s="208">
        <v>4000</v>
      </c>
      <c r="J288" s="223">
        <v>8818.4</v>
      </c>
      <c r="K288" s="223">
        <v>3680</v>
      </c>
      <c r="L288" s="223">
        <v>8112.928</v>
      </c>
      <c r="M288" s="208">
        <v>6775</v>
      </c>
      <c r="N288" s="224">
        <v>14936.165</v>
      </c>
      <c r="O288" s="219"/>
      <c r="P288" s="222"/>
      <c r="Q288" s="231"/>
      <c r="R288" s="232"/>
      <c r="S288" s="231"/>
      <c r="T288" s="232"/>
      <c r="U288" s="231"/>
      <c r="V288" s="232"/>
      <c r="W288" s="234"/>
      <c r="X288" s="231"/>
      <c r="Y288" s="236"/>
      <c r="Z288" s="231"/>
      <c r="AA288" s="236"/>
      <c r="AB288" s="231"/>
      <c r="AC288" s="236"/>
      <c r="AD288" s="235"/>
      <c r="AE288" s="235"/>
      <c r="AF288" s="235"/>
      <c r="AG288" s="128"/>
      <c r="AH288" s="128"/>
      <c r="AI288" s="128"/>
      <c r="AJ288" s="128"/>
      <c r="AK288" s="128"/>
      <c r="AL288" s="128"/>
      <c r="AM288" s="128"/>
      <c r="AN288" s="128"/>
      <c r="AO288" s="128"/>
      <c r="AP288" s="128"/>
      <c r="AQ288" s="128"/>
      <c r="AR288" s="128"/>
      <c r="AS288" s="128"/>
      <c r="AT288" s="128"/>
      <c r="AU288" s="128"/>
      <c r="AV288" s="128"/>
      <c r="AW288" s="128"/>
      <c r="AX288" s="128"/>
      <c r="AY288" s="128"/>
      <c r="AZ288" s="128"/>
      <c r="BA288" s="128"/>
      <c r="BB288" s="128"/>
      <c r="BC288" s="128"/>
      <c r="BD288" s="128"/>
      <c r="BE288" s="128"/>
      <c r="BF288" s="128"/>
      <c r="BG288" s="128"/>
      <c r="BH288" s="128"/>
      <c r="BI288" s="128"/>
      <c r="BJ288" s="128"/>
      <c r="BK288" s="128"/>
      <c r="BL288" s="128"/>
      <c r="BM288" s="128"/>
      <c r="BN288" s="128"/>
      <c r="BO288" s="128"/>
      <c r="BP288" s="128"/>
      <c r="BQ288" s="128"/>
      <c r="BR288" s="128"/>
      <c r="BS288" s="128"/>
      <c r="BT288" s="128"/>
      <c r="BU288" s="128"/>
      <c r="BV288" s="128"/>
      <c r="BW288" s="128"/>
      <c r="BX288" s="128"/>
      <c r="BY288" s="128"/>
      <c r="BZ288" s="128"/>
      <c r="CA288" s="128"/>
      <c r="CB288" s="128"/>
      <c r="CC288" s="128"/>
      <c r="CD288" s="128"/>
      <c r="CE288" s="128"/>
      <c r="CF288" s="128"/>
      <c r="CG288" s="128"/>
      <c r="CH288" s="128"/>
      <c r="CI288" s="128"/>
      <c r="CJ288" s="128"/>
      <c r="CK288" s="128"/>
      <c r="CL288" s="128"/>
      <c r="CM288" s="128"/>
      <c r="CN288" s="128"/>
      <c r="CO288" s="128"/>
      <c r="CP288" s="128"/>
      <c r="CQ288" s="128"/>
      <c r="CR288" s="128"/>
      <c r="CS288" s="128"/>
      <c r="CT288" s="128"/>
      <c r="CU288" s="128"/>
      <c r="CV288" s="128"/>
      <c r="CW288" s="128"/>
      <c r="CX288" s="128"/>
      <c r="CY288" s="128"/>
      <c r="CZ288" s="128"/>
      <c r="DA288" s="128"/>
      <c r="DB288" s="128"/>
      <c r="DC288" s="128"/>
      <c r="DD288" s="128"/>
      <c r="DE288" s="128"/>
      <c r="DF288" s="128"/>
      <c r="DG288" s="128"/>
      <c r="DH288" s="128"/>
      <c r="DI288" s="128"/>
      <c r="DJ288" s="128"/>
      <c r="DK288" s="128"/>
      <c r="DL288" s="128"/>
      <c r="DM288" s="128"/>
      <c r="DN288" s="128"/>
      <c r="DO288" s="128"/>
      <c r="DP288" s="128"/>
      <c r="DQ288" s="128"/>
      <c r="DR288" s="128"/>
      <c r="DS288" s="128"/>
      <c r="DT288" s="128"/>
      <c r="DU288" s="128"/>
      <c r="DV288" s="128"/>
      <c r="DW288" s="128"/>
      <c r="DX288" s="128"/>
      <c r="DY288" s="128"/>
      <c r="DZ288" s="128"/>
      <c r="EA288" s="128"/>
      <c r="EB288" s="128"/>
      <c r="EC288" s="128"/>
      <c r="ED288" s="128"/>
      <c r="EE288" s="128"/>
      <c r="EF288" s="128"/>
      <c r="EG288" s="128"/>
      <c r="EH288" s="128"/>
      <c r="EI288" s="128"/>
      <c r="EJ288" s="128"/>
      <c r="EK288" s="128"/>
      <c r="EL288" s="128"/>
      <c r="EM288" s="128"/>
      <c r="EN288" s="128"/>
      <c r="EO288" s="128"/>
      <c r="EP288" s="128"/>
      <c r="EQ288" s="128"/>
      <c r="ER288" s="128"/>
      <c r="ES288" s="128"/>
      <c r="ET288" s="128"/>
      <c r="EU288" s="128"/>
      <c r="EV288" s="128"/>
      <c r="EW288" s="128"/>
      <c r="EX288" s="128"/>
      <c r="EY288" s="128"/>
      <c r="EZ288" s="128"/>
      <c r="FA288" s="128"/>
      <c r="FB288" s="128"/>
      <c r="FC288" s="128"/>
      <c r="FD288" s="128"/>
      <c r="FE288" s="128"/>
      <c r="FF288" s="128"/>
      <c r="FG288" s="128"/>
      <c r="FH288" s="128"/>
      <c r="FI288" s="128"/>
      <c r="FJ288" s="128"/>
      <c r="FK288" s="128"/>
      <c r="FL288" s="128"/>
      <c r="FM288" s="128"/>
      <c r="FN288" s="128"/>
      <c r="FO288" s="128"/>
      <c r="FP288" s="128"/>
      <c r="FQ288" s="128"/>
      <c r="FR288" s="128"/>
      <c r="FS288" s="128"/>
      <c r="FT288" s="128"/>
      <c r="FU288" s="128"/>
      <c r="FV288" s="128"/>
      <c r="FW288" s="128"/>
      <c r="FX288" s="128"/>
      <c r="FY288" s="128"/>
      <c r="FZ288" s="128"/>
      <c r="GA288" s="128"/>
      <c r="GB288" s="128"/>
      <c r="GC288" s="128"/>
      <c r="GD288" s="128"/>
      <c r="GE288" s="128"/>
      <c r="GF288" s="128"/>
      <c r="GG288" s="128"/>
      <c r="GH288" s="128"/>
      <c r="GI288" s="128"/>
      <c r="GJ288" s="128"/>
      <c r="GK288" s="128"/>
      <c r="GL288" s="128"/>
      <c r="GM288" s="128"/>
      <c r="GN288" s="128"/>
      <c r="GO288" s="128"/>
      <c r="GP288" s="128"/>
      <c r="GQ288" s="128"/>
      <c r="GR288" s="128"/>
      <c r="GS288" s="128"/>
      <c r="GT288" s="128"/>
      <c r="GU288" s="128"/>
      <c r="GV288" s="128"/>
      <c r="GW288" s="128"/>
      <c r="GX288" s="128"/>
      <c r="GY288" s="128"/>
      <c r="GZ288" s="128"/>
      <c r="HA288" s="128"/>
      <c r="HB288" s="128"/>
      <c r="HC288" s="128"/>
      <c r="HD288" s="128"/>
      <c r="HE288" s="128"/>
      <c r="HF288" s="128"/>
      <c r="HG288" s="128"/>
      <c r="HH288" s="128"/>
      <c r="HI288" s="128"/>
      <c r="HJ288" s="128"/>
      <c r="HK288" s="128"/>
      <c r="HL288" s="128"/>
      <c r="HM288" s="128"/>
      <c r="HN288" s="128"/>
      <c r="HO288" s="128"/>
      <c r="HP288" s="128"/>
      <c r="HQ288" s="128"/>
      <c r="HR288" s="128"/>
      <c r="HS288" s="128"/>
      <c r="HT288" s="128"/>
      <c r="HU288" s="128"/>
      <c r="HV288" s="128"/>
      <c r="HW288" s="128"/>
      <c r="HX288" s="128"/>
      <c r="HY288" s="128"/>
      <c r="HZ288" s="128"/>
      <c r="IA288" s="128"/>
    </row>
    <row r="289" s="45" customFormat="1" spans="1:235">
      <c r="A289" s="139"/>
      <c r="B289" s="208">
        <v>5500</v>
      </c>
      <c r="C289" s="209">
        <v>216.535433070866</v>
      </c>
      <c r="D289" s="208">
        <v>2670</v>
      </c>
      <c r="E289" s="209">
        <v>105.11811023622</v>
      </c>
      <c r="F289" s="208">
        <v>1528</v>
      </c>
      <c r="G289" s="209">
        <v>60.1574803149606</v>
      </c>
      <c r="H289" s="211" t="s">
        <v>39</v>
      </c>
      <c r="I289" s="208">
        <v>3800</v>
      </c>
      <c r="J289" s="223">
        <v>8377.48</v>
      </c>
      <c r="K289" s="223">
        <v>3490</v>
      </c>
      <c r="L289" s="223">
        <v>7694.054</v>
      </c>
      <c r="M289" s="208">
        <v>6912</v>
      </c>
      <c r="N289" s="224">
        <v>15238.1952</v>
      </c>
      <c r="O289" s="219"/>
      <c r="P289" s="222"/>
      <c r="Q289" s="231"/>
      <c r="R289" s="232"/>
      <c r="S289" s="231"/>
      <c r="T289" s="232"/>
      <c r="U289" s="231"/>
      <c r="V289" s="232"/>
      <c r="W289" s="234"/>
      <c r="X289" s="231"/>
      <c r="Y289" s="236"/>
      <c r="Z289" s="231"/>
      <c r="AA289" s="236"/>
      <c r="AB289" s="231"/>
      <c r="AC289" s="236"/>
      <c r="AD289" s="235"/>
      <c r="AE289" s="235"/>
      <c r="AF289" s="235"/>
      <c r="AG289" s="128"/>
      <c r="AH289" s="128"/>
      <c r="AI289" s="128"/>
      <c r="AJ289" s="128"/>
      <c r="AK289" s="128"/>
      <c r="AL289" s="128"/>
      <c r="AM289" s="128"/>
      <c r="AN289" s="128"/>
      <c r="AO289" s="128"/>
      <c r="AP289" s="128"/>
      <c r="AQ289" s="128"/>
      <c r="AR289" s="128"/>
      <c r="AS289" s="128"/>
      <c r="AT289" s="128"/>
      <c r="AU289" s="128"/>
      <c r="AV289" s="128"/>
      <c r="AW289" s="128"/>
      <c r="AX289" s="128"/>
      <c r="AY289" s="128"/>
      <c r="AZ289" s="128"/>
      <c r="BA289" s="128"/>
      <c r="BB289" s="128"/>
      <c r="BC289" s="128"/>
      <c r="BD289" s="128"/>
      <c r="BE289" s="128"/>
      <c r="BF289" s="128"/>
      <c r="BG289" s="128"/>
      <c r="BH289" s="128"/>
      <c r="BI289" s="128"/>
      <c r="BJ289" s="128"/>
      <c r="BK289" s="128"/>
      <c r="BL289" s="128"/>
      <c r="BM289" s="128"/>
      <c r="BN289" s="128"/>
      <c r="BO289" s="128"/>
      <c r="BP289" s="128"/>
      <c r="BQ289" s="128"/>
      <c r="BR289" s="128"/>
      <c r="BS289" s="128"/>
      <c r="BT289" s="128"/>
      <c r="BU289" s="128"/>
      <c r="BV289" s="128"/>
      <c r="BW289" s="128"/>
      <c r="BX289" s="128"/>
      <c r="BY289" s="128"/>
      <c r="BZ289" s="128"/>
      <c r="CA289" s="128"/>
      <c r="CB289" s="128"/>
      <c r="CC289" s="128"/>
      <c r="CD289" s="128"/>
      <c r="CE289" s="128"/>
      <c r="CF289" s="128"/>
      <c r="CG289" s="128"/>
      <c r="CH289" s="128"/>
      <c r="CI289" s="128"/>
      <c r="CJ289" s="128"/>
      <c r="CK289" s="128"/>
      <c r="CL289" s="128"/>
      <c r="CM289" s="128"/>
      <c r="CN289" s="128"/>
      <c r="CO289" s="128"/>
      <c r="CP289" s="128"/>
      <c r="CQ289" s="128"/>
      <c r="CR289" s="128"/>
      <c r="CS289" s="128"/>
      <c r="CT289" s="128"/>
      <c r="CU289" s="128"/>
      <c r="CV289" s="128"/>
      <c r="CW289" s="128"/>
      <c r="CX289" s="128"/>
      <c r="CY289" s="128"/>
      <c r="CZ289" s="128"/>
      <c r="DA289" s="128"/>
      <c r="DB289" s="128"/>
      <c r="DC289" s="128"/>
      <c r="DD289" s="128"/>
      <c r="DE289" s="128"/>
      <c r="DF289" s="128"/>
      <c r="DG289" s="128"/>
      <c r="DH289" s="128"/>
      <c r="DI289" s="128"/>
      <c r="DJ289" s="128"/>
      <c r="DK289" s="128"/>
      <c r="DL289" s="128"/>
      <c r="DM289" s="128"/>
      <c r="DN289" s="128"/>
      <c r="DO289" s="128"/>
      <c r="DP289" s="128"/>
      <c r="DQ289" s="128"/>
      <c r="DR289" s="128"/>
      <c r="DS289" s="128"/>
      <c r="DT289" s="128"/>
      <c r="DU289" s="128"/>
      <c r="DV289" s="128"/>
      <c r="DW289" s="128"/>
      <c r="DX289" s="128"/>
      <c r="DY289" s="128"/>
      <c r="DZ289" s="128"/>
      <c r="EA289" s="128"/>
      <c r="EB289" s="128"/>
      <c r="EC289" s="128"/>
      <c r="ED289" s="128"/>
      <c r="EE289" s="128"/>
      <c r="EF289" s="128"/>
      <c r="EG289" s="128"/>
      <c r="EH289" s="128"/>
      <c r="EI289" s="128"/>
      <c r="EJ289" s="128"/>
      <c r="EK289" s="128"/>
      <c r="EL289" s="128"/>
      <c r="EM289" s="128"/>
      <c r="EN289" s="128"/>
      <c r="EO289" s="128"/>
      <c r="EP289" s="128"/>
      <c r="EQ289" s="128"/>
      <c r="ER289" s="128"/>
      <c r="ES289" s="128"/>
      <c r="ET289" s="128"/>
      <c r="EU289" s="128"/>
      <c r="EV289" s="128"/>
      <c r="EW289" s="128"/>
      <c r="EX289" s="128"/>
      <c r="EY289" s="128"/>
      <c r="EZ289" s="128"/>
      <c r="FA289" s="128"/>
      <c r="FB289" s="128"/>
      <c r="FC289" s="128"/>
      <c r="FD289" s="128"/>
      <c r="FE289" s="128"/>
      <c r="FF289" s="128"/>
      <c r="FG289" s="128"/>
      <c r="FH289" s="128"/>
      <c r="FI289" s="128"/>
      <c r="FJ289" s="128"/>
      <c r="FK289" s="128"/>
      <c r="FL289" s="128"/>
      <c r="FM289" s="128"/>
      <c r="FN289" s="128"/>
      <c r="FO289" s="128"/>
      <c r="FP289" s="128"/>
      <c r="FQ289" s="128"/>
      <c r="FR289" s="128"/>
      <c r="FS289" s="128"/>
      <c r="FT289" s="128"/>
      <c r="FU289" s="128"/>
      <c r="FV289" s="128"/>
      <c r="FW289" s="128"/>
      <c r="FX289" s="128"/>
      <c r="FY289" s="128"/>
      <c r="FZ289" s="128"/>
      <c r="GA289" s="128"/>
      <c r="GB289" s="128"/>
      <c r="GC289" s="128"/>
      <c r="GD289" s="128"/>
      <c r="GE289" s="128"/>
      <c r="GF289" s="128"/>
      <c r="GG289" s="128"/>
      <c r="GH289" s="128"/>
      <c r="GI289" s="128"/>
      <c r="GJ289" s="128"/>
      <c r="GK289" s="128"/>
      <c r="GL289" s="128"/>
      <c r="GM289" s="128"/>
      <c r="GN289" s="128"/>
      <c r="GO289" s="128"/>
      <c r="GP289" s="128"/>
      <c r="GQ289" s="128"/>
      <c r="GR289" s="128"/>
      <c r="GS289" s="128"/>
      <c r="GT289" s="128"/>
      <c r="GU289" s="128"/>
      <c r="GV289" s="128"/>
      <c r="GW289" s="128"/>
      <c r="GX289" s="128"/>
      <c r="GY289" s="128"/>
      <c r="GZ289" s="128"/>
      <c r="HA289" s="128"/>
      <c r="HB289" s="128"/>
      <c r="HC289" s="128"/>
      <c r="HD289" s="128"/>
      <c r="HE289" s="128"/>
      <c r="HF289" s="128"/>
      <c r="HG289" s="128"/>
      <c r="HH289" s="128"/>
      <c r="HI289" s="128"/>
      <c r="HJ289" s="128"/>
      <c r="HK289" s="128"/>
      <c r="HL289" s="128"/>
      <c r="HM289" s="128"/>
      <c r="HN289" s="128"/>
      <c r="HO289" s="128"/>
      <c r="HP289" s="128"/>
      <c r="HQ289" s="128"/>
      <c r="HR289" s="128"/>
      <c r="HS289" s="128"/>
      <c r="HT289" s="128"/>
      <c r="HU289" s="128"/>
      <c r="HV289" s="128"/>
      <c r="HW289" s="128"/>
      <c r="HX289" s="128"/>
      <c r="HY289" s="128"/>
      <c r="HZ289" s="128"/>
      <c r="IA289" s="128"/>
    </row>
    <row r="290" s="45" customFormat="1" spans="1:235">
      <c r="A290" s="139"/>
      <c r="B290" s="208">
        <v>6000</v>
      </c>
      <c r="C290" s="210">
        <v>236.220472440945</v>
      </c>
      <c r="D290" s="208">
        <v>2920</v>
      </c>
      <c r="E290" s="210">
        <v>114.96062992126</v>
      </c>
      <c r="F290" s="208">
        <v>1778</v>
      </c>
      <c r="G290" s="209">
        <v>70</v>
      </c>
      <c r="H290" s="211" t="s">
        <v>39</v>
      </c>
      <c r="I290" s="208">
        <v>3500</v>
      </c>
      <c r="J290" s="141">
        <v>7716.1</v>
      </c>
      <c r="K290" s="223">
        <v>3210</v>
      </c>
      <c r="L290" s="223">
        <v>7076.766</v>
      </c>
      <c r="M290" s="208">
        <v>7003</v>
      </c>
      <c r="N290" s="224">
        <v>15438.8138</v>
      </c>
      <c r="O290" s="219"/>
      <c r="P290" s="222"/>
      <c r="Q290" s="231"/>
      <c r="R290" s="233"/>
      <c r="S290" s="231"/>
      <c r="T290" s="233"/>
      <c r="U290" s="231"/>
      <c r="V290" s="232"/>
      <c r="W290" s="234"/>
      <c r="X290" s="231"/>
      <c r="Y290" s="236"/>
      <c r="Z290" s="231"/>
      <c r="AA290" s="236"/>
      <c r="AB290" s="231"/>
      <c r="AC290" s="236"/>
      <c r="AD290" s="235"/>
      <c r="AE290" s="235"/>
      <c r="AF290" s="235"/>
      <c r="AG290" s="128"/>
      <c r="AH290" s="128"/>
      <c r="AI290" s="128"/>
      <c r="AJ290" s="128"/>
      <c r="AK290" s="128"/>
      <c r="AL290" s="128"/>
      <c r="AM290" s="128"/>
      <c r="AN290" s="128"/>
      <c r="AO290" s="128"/>
      <c r="AP290" s="128"/>
      <c r="AQ290" s="128"/>
      <c r="AR290" s="128"/>
      <c r="AS290" s="128"/>
      <c r="AT290" s="128"/>
      <c r="AU290" s="128"/>
      <c r="AV290" s="128"/>
      <c r="AW290" s="128"/>
      <c r="AX290" s="128"/>
      <c r="AY290" s="128"/>
      <c r="AZ290" s="128"/>
      <c r="BA290" s="128"/>
      <c r="BB290" s="128"/>
      <c r="BC290" s="128"/>
      <c r="BD290" s="128"/>
      <c r="BE290" s="128"/>
      <c r="BF290" s="128"/>
      <c r="BG290" s="128"/>
      <c r="BH290" s="128"/>
      <c r="BI290" s="128"/>
      <c r="BJ290" s="128"/>
      <c r="BK290" s="128"/>
      <c r="BL290" s="128"/>
      <c r="BM290" s="128"/>
      <c r="BN290" s="128"/>
      <c r="BO290" s="128"/>
      <c r="BP290" s="128"/>
      <c r="BQ290" s="128"/>
      <c r="BR290" s="128"/>
      <c r="BS290" s="128"/>
      <c r="BT290" s="128"/>
      <c r="BU290" s="128"/>
      <c r="BV290" s="128"/>
      <c r="BW290" s="128"/>
      <c r="BX290" s="128"/>
      <c r="BY290" s="128"/>
      <c r="BZ290" s="128"/>
      <c r="CA290" s="128"/>
      <c r="CB290" s="128"/>
      <c r="CC290" s="128"/>
      <c r="CD290" s="128"/>
      <c r="CE290" s="128"/>
      <c r="CF290" s="128"/>
      <c r="CG290" s="128"/>
      <c r="CH290" s="128"/>
      <c r="CI290" s="128"/>
      <c r="CJ290" s="128"/>
      <c r="CK290" s="128"/>
      <c r="CL290" s="128"/>
      <c r="CM290" s="128"/>
      <c r="CN290" s="128"/>
      <c r="CO290" s="128"/>
      <c r="CP290" s="128"/>
      <c r="CQ290" s="128"/>
      <c r="CR290" s="128"/>
      <c r="CS290" s="128"/>
      <c r="CT290" s="128"/>
      <c r="CU290" s="128"/>
      <c r="CV290" s="128"/>
      <c r="CW290" s="128"/>
      <c r="CX290" s="128"/>
      <c r="CY290" s="128"/>
      <c r="CZ290" s="128"/>
      <c r="DA290" s="128"/>
      <c r="DB290" s="128"/>
      <c r="DC290" s="128"/>
      <c r="DD290" s="128"/>
      <c r="DE290" s="128"/>
      <c r="DF290" s="128"/>
      <c r="DG290" s="128"/>
      <c r="DH290" s="128"/>
      <c r="DI290" s="128"/>
      <c r="DJ290" s="128"/>
      <c r="DK290" s="128"/>
      <c r="DL290" s="128"/>
      <c r="DM290" s="128"/>
      <c r="DN290" s="128"/>
      <c r="DO290" s="128"/>
      <c r="DP290" s="128"/>
      <c r="DQ290" s="128"/>
      <c r="DR290" s="128"/>
      <c r="DS290" s="128"/>
      <c r="DT290" s="128"/>
      <c r="DU290" s="128"/>
      <c r="DV290" s="128"/>
      <c r="DW290" s="128"/>
      <c r="DX290" s="128"/>
      <c r="DY290" s="128"/>
      <c r="DZ290" s="128"/>
      <c r="EA290" s="128"/>
      <c r="EB290" s="128"/>
      <c r="EC290" s="128"/>
      <c r="ED290" s="128"/>
      <c r="EE290" s="128"/>
      <c r="EF290" s="128"/>
      <c r="EG290" s="128"/>
      <c r="EH290" s="128"/>
      <c r="EI290" s="128"/>
      <c r="EJ290" s="128"/>
      <c r="EK290" s="128"/>
      <c r="EL290" s="128"/>
      <c r="EM290" s="128"/>
      <c r="EN290" s="128"/>
      <c r="EO290" s="128"/>
      <c r="EP290" s="128"/>
      <c r="EQ290" s="128"/>
      <c r="ER290" s="128"/>
      <c r="ES290" s="128"/>
      <c r="ET290" s="128"/>
      <c r="EU290" s="128"/>
      <c r="EV290" s="128"/>
      <c r="EW290" s="128"/>
      <c r="EX290" s="128"/>
      <c r="EY290" s="128"/>
      <c r="EZ290" s="128"/>
      <c r="FA290" s="128"/>
      <c r="FB290" s="128"/>
      <c r="FC290" s="128"/>
      <c r="FD290" s="128"/>
      <c r="FE290" s="128"/>
      <c r="FF290" s="128"/>
      <c r="FG290" s="128"/>
      <c r="FH290" s="128"/>
      <c r="FI290" s="128"/>
      <c r="FJ290" s="128"/>
      <c r="FK290" s="128"/>
      <c r="FL290" s="128"/>
      <c r="FM290" s="128"/>
      <c r="FN290" s="128"/>
      <c r="FO290" s="128"/>
      <c r="FP290" s="128"/>
      <c r="FQ290" s="128"/>
      <c r="FR290" s="128"/>
      <c r="FS290" s="128"/>
      <c r="FT290" s="128"/>
      <c r="FU290" s="128"/>
      <c r="FV290" s="128"/>
      <c r="FW290" s="128"/>
      <c r="FX290" s="128"/>
      <c r="FY290" s="128"/>
      <c r="FZ290" s="128"/>
      <c r="GA290" s="128"/>
      <c r="GB290" s="128"/>
      <c r="GC290" s="128"/>
      <c r="GD290" s="128"/>
      <c r="GE290" s="128"/>
      <c r="GF290" s="128"/>
      <c r="GG290" s="128"/>
      <c r="GH290" s="128"/>
      <c r="GI290" s="128"/>
      <c r="GJ290" s="128"/>
      <c r="GK290" s="128"/>
      <c r="GL290" s="128"/>
      <c r="GM290" s="128"/>
      <c r="GN290" s="128"/>
      <c r="GO290" s="128"/>
      <c r="GP290" s="128"/>
      <c r="GQ290" s="128"/>
      <c r="GR290" s="128"/>
      <c r="GS290" s="128"/>
      <c r="GT290" s="128"/>
      <c r="GU290" s="128"/>
      <c r="GV290" s="128"/>
      <c r="GW290" s="128"/>
      <c r="GX290" s="128"/>
      <c r="GY290" s="128"/>
      <c r="GZ290" s="128"/>
      <c r="HA290" s="128"/>
      <c r="HB290" s="128"/>
      <c r="HC290" s="128"/>
      <c r="HD290" s="128"/>
      <c r="HE290" s="128"/>
      <c r="HF290" s="128"/>
      <c r="HG290" s="128"/>
      <c r="HH290" s="128"/>
      <c r="HI290" s="128"/>
      <c r="HJ290" s="128"/>
      <c r="HK290" s="128"/>
      <c r="HL290" s="128"/>
      <c r="HM290" s="128"/>
      <c r="HN290" s="128"/>
      <c r="HO290" s="128"/>
      <c r="HP290" s="128"/>
      <c r="HQ290" s="128"/>
      <c r="HR290" s="128"/>
      <c r="HS290" s="128"/>
      <c r="HT290" s="128"/>
      <c r="HU290" s="128"/>
      <c r="HV290" s="128"/>
      <c r="HW290" s="128"/>
      <c r="HX290" s="128"/>
      <c r="HY290" s="128"/>
      <c r="HZ290" s="128"/>
      <c r="IA290" s="128"/>
    </row>
    <row r="291" s="45" customFormat="1" spans="1:235">
      <c r="A291" s="238"/>
      <c r="B291" s="239"/>
      <c r="C291" s="239"/>
      <c r="D291" s="239"/>
      <c r="E291" s="239"/>
      <c r="F291" s="239"/>
      <c r="G291" s="239"/>
      <c r="H291" s="239"/>
      <c r="I291" s="239"/>
      <c r="J291" s="239"/>
      <c r="K291" s="239"/>
      <c r="L291" s="239"/>
      <c r="M291" s="239"/>
      <c r="N291" s="239"/>
      <c r="O291" s="231"/>
      <c r="P291" s="231"/>
      <c r="Q291" s="231"/>
      <c r="R291" s="231"/>
      <c r="S291" s="231"/>
      <c r="T291" s="231"/>
      <c r="U291" s="231"/>
      <c r="V291" s="231"/>
      <c r="W291" s="231"/>
      <c r="X291" s="231"/>
      <c r="Y291" s="231"/>
      <c r="Z291" s="231"/>
      <c r="AA291" s="231"/>
      <c r="AB291" s="231"/>
      <c r="AC291" s="231"/>
      <c r="AD291" s="235"/>
      <c r="AE291" s="235"/>
      <c r="AF291" s="235"/>
      <c r="AG291" s="128"/>
      <c r="AH291" s="128"/>
      <c r="AI291" s="128"/>
      <c r="AJ291" s="128"/>
      <c r="AK291" s="128"/>
      <c r="AL291" s="128"/>
      <c r="AM291" s="128"/>
      <c r="AN291" s="128"/>
      <c r="AO291" s="128"/>
      <c r="AP291" s="128"/>
      <c r="AQ291" s="128"/>
      <c r="AR291" s="128"/>
      <c r="AS291" s="128"/>
      <c r="AT291" s="128"/>
      <c r="AU291" s="128"/>
      <c r="AV291" s="128"/>
      <c r="AW291" s="128"/>
      <c r="AX291" s="128"/>
      <c r="AY291" s="128"/>
      <c r="AZ291" s="128"/>
      <c r="BA291" s="128"/>
      <c r="BB291" s="128"/>
      <c r="BC291" s="128"/>
      <c r="BD291" s="128"/>
      <c r="BE291" s="128"/>
      <c r="BF291" s="128"/>
      <c r="BG291" s="128"/>
      <c r="BH291" s="128"/>
      <c r="BI291" s="128"/>
      <c r="BJ291" s="128"/>
      <c r="BK291" s="128"/>
      <c r="BL291" s="128"/>
      <c r="BM291" s="128"/>
      <c r="BN291" s="128"/>
      <c r="BO291" s="128"/>
      <c r="BP291" s="128"/>
      <c r="BQ291" s="128"/>
      <c r="BR291" s="128"/>
      <c r="BS291" s="128"/>
      <c r="BT291" s="128"/>
      <c r="BU291" s="128"/>
      <c r="BV291" s="128"/>
      <c r="BW291" s="128"/>
      <c r="BX291" s="128"/>
      <c r="BY291" s="128"/>
      <c r="BZ291" s="128"/>
      <c r="CA291" s="128"/>
      <c r="CB291" s="128"/>
      <c r="CC291" s="128"/>
      <c r="CD291" s="128"/>
      <c r="CE291" s="128"/>
      <c r="CF291" s="128"/>
      <c r="CG291" s="128"/>
      <c r="CH291" s="128"/>
      <c r="CI291" s="128"/>
      <c r="CJ291" s="128"/>
      <c r="CK291" s="128"/>
      <c r="CL291" s="128"/>
      <c r="CM291" s="128"/>
      <c r="CN291" s="128"/>
      <c r="CO291" s="128"/>
      <c r="CP291" s="128"/>
      <c r="CQ291" s="128"/>
      <c r="CR291" s="128"/>
      <c r="CS291" s="128"/>
      <c r="CT291" s="128"/>
      <c r="CU291" s="128"/>
      <c r="CV291" s="128"/>
      <c r="CW291" s="128"/>
      <c r="CX291" s="128"/>
      <c r="CY291" s="128"/>
      <c r="CZ291" s="128"/>
      <c r="DA291" s="128"/>
      <c r="DB291" s="128"/>
      <c r="DC291" s="128"/>
      <c r="DD291" s="128"/>
      <c r="DE291" s="128"/>
      <c r="DF291" s="128"/>
      <c r="DG291" s="128"/>
      <c r="DH291" s="128"/>
      <c r="DI291" s="128"/>
      <c r="DJ291" s="128"/>
      <c r="DK291" s="128"/>
      <c r="DL291" s="128"/>
      <c r="DM291" s="128"/>
      <c r="DN291" s="128"/>
      <c r="DO291" s="128"/>
      <c r="DP291" s="128"/>
      <c r="DQ291" s="128"/>
      <c r="DR291" s="128"/>
      <c r="DS291" s="128"/>
      <c r="DT291" s="128"/>
      <c r="DU291" s="128"/>
      <c r="DV291" s="128"/>
      <c r="DW291" s="128"/>
      <c r="DX291" s="128"/>
      <c r="DY291" s="128"/>
      <c r="DZ291" s="128"/>
      <c r="EA291" s="128"/>
      <c r="EB291" s="128"/>
      <c r="EC291" s="128"/>
      <c r="ED291" s="128"/>
      <c r="EE291" s="128"/>
      <c r="EF291" s="128"/>
      <c r="EG291" s="128"/>
      <c r="EH291" s="128"/>
      <c r="EI291" s="128"/>
      <c r="EJ291" s="128"/>
      <c r="EK291" s="128"/>
      <c r="EL291" s="128"/>
      <c r="EM291" s="128"/>
      <c r="EN291" s="128"/>
      <c r="EO291" s="128"/>
      <c r="EP291" s="128"/>
      <c r="EQ291" s="128"/>
      <c r="ER291" s="128"/>
      <c r="ES291" s="128"/>
      <c r="ET291" s="128"/>
      <c r="EU291" s="128"/>
      <c r="EV291" s="128"/>
      <c r="EW291" s="128"/>
      <c r="EX291" s="128"/>
      <c r="EY291" s="128"/>
      <c r="EZ291" s="128"/>
      <c r="FA291" s="128"/>
      <c r="FB291" s="128"/>
      <c r="FC291" s="128"/>
      <c r="FD291" s="128"/>
      <c r="FE291" s="128"/>
      <c r="FF291" s="128"/>
      <c r="FG291" s="128"/>
      <c r="FH291" s="128"/>
      <c r="FI291" s="128"/>
      <c r="FJ291" s="128"/>
      <c r="FK291" s="128"/>
      <c r="FL291" s="128"/>
      <c r="FM291" s="128"/>
      <c r="FN291" s="128"/>
      <c r="FO291" s="128"/>
      <c r="FP291" s="128"/>
      <c r="FQ291" s="128"/>
      <c r="FR291" s="128"/>
      <c r="FS291" s="128"/>
      <c r="FT291" s="128"/>
      <c r="FU291" s="128"/>
      <c r="FV291" s="128"/>
      <c r="FW291" s="128"/>
      <c r="FX291" s="128"/>
      <c r="FY291" s="128"/>
      <c r="FZ291" s="128"/>
      <c r="GA291" s="128"/>
      <c r="GB291" s="128"/>
      <c r="GC291" s="128"/>
      <c r="GD291" s="128"/>
      <c r="GE291" s="128"/>
      <c r="GF291" s="128"/>
      <c r="GG291" s="128"/>
      <c r="GH291" s="128"/>
      <c r="GI291" s="128"/>
      <c r="GJ291" s="128"/>
      <c r="GK291" s="128"/>
      <c r="GL291" s="128"/>
      <c r="GM291" s="128"/>
      <c r="GN291" s="128"/>
      <c r="GO291" s="128"/>
      <c r="GP291" s="128"/>
      <c r="GQ291" s="128"/>
      <c r="GR291" s="128"/>
      <c r="GS291" s="128"/>
      <c r="GT291" s="128"/>
      <c r="GU291" s="128"/>
      <c r="GV291" s="128"/>
      <c r="GW291" s="128"/>
      <c r="GX291" s="128"/>
      <c r="GY291" s="128"/>
      <c r="GZ291" s="128"/>
      <c r="HA291" s="128"/>
      <c r="HB291" s="128"/>
      <c r="HC291" s="128"/>
      <c r="HD291" s="128"/>
      <c r="HE291" s="128"/>
      <c r="HF291" s="128"/>
      <c r="HG291" s="128"/>
      <c r="HH291" s="128"/>
      <c r="HI291" s="128"/>
      <c r="HJ291" s="128"/>
      <c r="HK291" s="128"/>
      <c r="HL291" s="128"/>
      <c r="HM291" s="128"/>
      <c r="HN291" s="128"/>
      <c r="HO291" s="128"/>
      <c r="HP291" s="128"/>
      <c r="HQ291" s="128"/>
      <c r="HR291" s="128"/>
      <c r="HS291" s="128"/>
      <c r="HT291" s="128"/>
      <c r="HU291" s="128"/>
      <c r="HV291" s="128"/>
      <c r="HW291" s="128"/>
      <c r="HX291" s="128"/>
      <c r="HY291" s="128"/>
      <c r="HZ291" s="128"/>
      <c r="IA291" s="128"/>
    </row>
    <row r="292" s="45" customFormat="1" spans="1:235">
      <c r="A292" s="235"/>
      <c r="B292" s="235"/>
      <c r="C292" s="235"/>
      <c r="D292" s="235"/>
      <c r="E292" s="235"/>
      <c r="F292" s="235"/>
      <c r="G292" s="235"/>
      <c r="H292" s="235"/>
      <c r="I292" s="235"/>
      <c r="J292" s="235"/>
      <c r="K292" s="235"/>
      <c r="L292" s="235"/>
      <c r="M292" s="235"/>
      <c r="N292" s="235"/>
      <c r="O292" s="243"/>
      <c r="P292" s="243"/>
      <c r="Q292" s="248"/>
      <c r="R292" s="248"/>
      <c r="S292" s="248"/>
      <c r="T292" s="248"/>
      <c r="U292" s="248"/>
      <c r="V292" s="248"/>
      <c r="W292" s="248"/>
      <c r="X292" s="248"/>
      <c r="Y292" s="248"/>
      <c r="Z292" s="248"/>
      <c r="AA292" s="248"/>
      <c r="AB292" s="248"/>
      <c r="AC292" s="248"/>
      <c r="AD292" s="235"/>
      <c r="AE292" s="235"/>
      <c r="AF292" s="235"/>
      <c r="AG292" s="128"/>
      <c r="AH292" s="128"/>
      <c r="AI292" s="128"/>
      <c r="AJ292" s="128"/>
      <c r="AK292" s="128"/>
      <c r="AL292" s="128"/>
      <c r="AM292" s="128"/>
      <c r="AN292" s="128"/>
      <c r="AO292" s="128"/>
      <c r="AP292" s="128"/>
      <c r="AQ292" s="128"/>
      <c r="AR292" s="128"/>
      <c r="AS292" s="128"/>
      <c r="AT292" s="128"/>
      <c r="AU292" s="128"/>
      <c r="AV292" s="128"/>
      <c r="AW292" s="128"/>
      <c r="AX292" s="128"/>
      <c r="AY292" s="128"/>
      <c r="AZ292" s="128"/>
      <c r="BA292" s="128"/>
      <c r="BB292" s="128"/>
      <c r="BC292" s="128"/>
      <c r="BD292" s="128"/>
      <c r="BE292" s="128"/>
      <c r="BF292" s="128"/>
      <c r="BG292" s="128"/>
      <c r="BH292" s="128"/>
      <c r="BI292" s="128"/>
      <c r="BJ292" s="128"/>
      <c r="BK292" s="128"/>
      <c r="BL292" s="128"/>
      <c r="BM292" s="128"/>
      <c r="BN292" s="128"/>
      <c r="BO292" s="128"/>
      <c r="BP292" s="128"/>
      <c r="BQ292" s="128"/>
      <c r="BR292" s="128"/>
      <c r="BS292" s="128"/>
      <c r="BT292" s="128"/>
      <c r="BU292" s="128"/>
      <c r="BV292" s="128"/>
      <c r="BW292" s="128"/>
      <c r="BX292" s="128"/>
      <c r="BY292" s="128"/>
      <c r="BZ292" s="128"/>
      <c r="CA292" s="128"/>
      <c r="CB292" s="128"/>
      <c r="CC292" s="128"/>
      <c r="CD292" s="128"/>
      <c r="CE292" s="128"/>
      <c r="CF292" s="128"/>
      <c r="CG292" s="128"/>
      <c r="CH292" s="128"/>
      <c r="CI292" s="128"/>
      <c r="CJ292" s="128"/>
      <c r="CK292" s="128"/>
      <c r="CL292" s="128"/>
      <c r="CM292" s="128"/>
      <c r="CN292" s="128"/>
      <c r="CO292" s="128"/>
      <c r="CP292" s="128"/>
      <c r="CQ292" s="128"/>
      <c r="CR292" s="128"/>
      <c r="CS292" s="128"/>
      <c r="CT292" s="128"/>
      <c r="CU292" s="128"/>
      <c r="CV292" s="128"/>
      <c r="CW292" s="128"/>
      <c r="CX292" s="128"/>
      <c r="CY292" s="128"/>
      <c r="CZ292" s="128"/>
      <c r="DA292" s="128"/>
      <c r="DB292" s="128"/>
      <c r="DC292" s="128"/>
      <c r="DD292" s="128"/>
      <c r="DE292" s="128"/>
      <c r="DF292" s="128"/>
      <c r="DG292" s="128"/>
      <c r="DH292" s="128"/>
      <c r="DI292" s="128"/>
      <c r="DJ292" s="128"/>
      <c r="DK292" s="128"/>
      <c r="DL292" s="128"/>
      <c r="DM292" s="128"/>
      <c r="DN292" s="128"/>
      <c r="DO292" s="128"/>
      <c r="DP292" s="128"/>
      <c r="DQ292" s="128"/>
      <c r="DR292" s="128"/>
      <c r="DS292" s="128"/>
      <c r="DT292" s="128"/>
      <c r="DU292" s="128"/>
      <c r="DV292" s="128"/>
      <c r="DW292" s="128"/>
      <c r="DX292" s="128"/>
      <c r="DY292" s="128"/>
      <c r="DZ292" s="128"/>
      <c r="EA292" s="128"/>
      <c r="EB292" s="128"/>
      <c r="EC292" s="128"/>
      <c r="ED292" s="128"/>
      <c r="EE292" s="128"/>
      <c r="EF292" s="128"/>
      <c r="EG292" s="128"/>
      <c r="EH292" s="128"/>
      <c r="EI292" s="128"/>
      <c r="EJ292" s="128"/>
      <c r="EK292" s="128"/>
      <c r="EL292" s="128"/>
      <c r="EM292" s="128"/>
      <c r="EN292" s="128"/>
      <c r="EO292" s="128"/>
      <c r="EP292" s="128"/>
      <c r="EQ292" s="128"/>
      <c r="ER292" s="128"/>
      <c r="ES292" s="128"/>
      <c r="ET292" s="128"/>
      <c r="EU292" s="128"/>
      <c r="EV292" s="128"/>
      <c r="EW292" s="128"/>
      <c r="EX292" s="128"/>
      <c r="EY292" s="128"/>
      <c r="EZ292" s="128"/>
      <c r="FA292" s="128"/>
      <c r="FB292" s="128"/>
      <c r="FC292" s="128"/>
      <c r="FD292" s="128"/>
      <c r="FE292" s="128"/>
      <c r="FF292" s="128"/>
      <c r="FG292" s="128"/>
      <c r="FH292" s="128"/>
      <c r="FI292" s="128"/>
      <c r="FJ292" s="128"/>
      <c r="FK292" s="128"/>
      <c r="FL292" s="128"/>
      <c r="FM292" s="128"/>
      <c r="FN292" s="128"/>
      <c r="FO292" s="128"/>
      <c r="FP292" s="128"/>
      <c r="FQ292" s="128"/>
      <c r="FR292" s="128"/>
      <c r="FS292" s="128"/>
      <c r="FT292" s="128"/>
      <c r="FU292" s="128"/>
      <c r="FV292" s="128"/>
      <c r="FW292" s="128"/>
      <c r="FX292" s="128"/>
      <c r="FY292" s="128"/>
      <c r="FZ292" s="128"/>
      <c r="GA292" s="128"/>
      <c r="GB292" s="128"/>
      <c r="GC292" s="128"/>
      <c r="GD292" s="128"/>
      <c r="GE292" s="128"/>
      <c r="GF292" s="128"/>
      <c r="GG292" s="128"/>
      <c r="GH292" s="128"/>
      <c r="GI292" s="128"/>
      <c r="GJ292" s="128"/>
      <c r="GK292" s="128"/>
      <c r="GL292" s="128"/>
      <c r="GM292" s="128"/>
      <c r="GN292" s="128"/>
      <c r="GO292" s="128"/>
      <c r="GP292" s="128"/>
      <c r="GQ292" s="128"/>
      <c r="GR292" s="128"/>
      <c r="GS292" s="128"/>
      <c r="GT292" s="128"/>
      <c r="GU292" s="128"/>
      <c r="GV292" s="128"/>
      <c r="GW292" s="128"/>
      <c r="GX292" s="128"/>
      <c r="GY292" s="128"/>
      <c r="GZ292" s="128"/>
      <c r="HA292" s="128"/>
      <c r="HB292" s="128"/>
      <c r="HC292" s="128"/>
      <c r="HD292" s="128"/>
      <c r="HE292" s="128"/>
      <c r="HF292" s="128"/>
      <c r="HG292" s="128"/>
      <c r="HH292" s="128"/>
      <c r="HI292" s="128"/>
      <c r="HJ292" s="128"/>
      <c r="HK292" s="128"/>
      <c r="HL292" s="128"/>
      <c r="HM292" s="128"/>
      <c r="HN292" s="128"/>
      <c r="HO292" s="128"/>
      <c r="HP292" s="128"/>
      <c r="HQ292" s="128"/>
      <c r="HR292" s="128"/>
      <c r="HS292" s="128"/>
      <c r="HT292" s="128"/>
      <c r="HU292" s="128"/>
      <c r="HV292" s="128"/>
      <c r="HW292" s="128"/>
      <c r="HX292" s="128"/>
      <c r="HY292" s="128"/>
      <c r="HZ292" s="128"/>
      <c r="IA292" s="128"/>
    </row>
    <row r="293" s="45" customFormat="1" spans="1:235">
      <c r="A293" s="235"/>
      <c r="B293" s="235"/>
      <c r="C293" s="235"/>
      <c r="D293" s="235"/>
      <c r="E293" s="235"/>
      <c r="F293" s="235"/>
      <c r="G293" s="235"/>
      <c r="H293" s="235"/>
      <c r="I293" s="235"/>
      <c r="J293" s="235"/>
      <c r="K293" s="235"/>
      <c r="L293" s="235"/>
      <c r="M293" s="235"/>
      <c r="N293" s="235"/>
      <c r="O293" s="243"/>
      <c r="P293" s="243"/>
      <c r="Q293" s="248"/>
      <c r="R293" s="248"/>
      <c r="S293" s="248"/>
      <c r="T293" s="248"/>
      <c r="U293" s="248"/>
      <c r="V293" s="248"/>
      <c r="W293" s="248"/>
      <c r="X293" s="248"/>
      <c r="Y293" s="248"/>
      <c r="Z293" s="248"/>
      <c r="AA293" s="248"/>
      <c r="AB293" s="248"/>
      <c r="AC293" s="248"/>
      <c r="AD293" s="235"/>
      <c r="AE293" s="235"/>
      <c r="AF293" s="235"/>
      <c r="AG293" s="128"/>
      <c r="AH293" s="128"/>
      <c r="AI293" s="128"/>
      <c r="AJ293" s="128"/>
      <c r="AK293" s="128"/>
      <c r="AL293" s="128"/>
      <c r="AM293" s="128"/>
      <c r="AN293" s="128"/>
      <c r="AO293" s="128"/>
      <c r="AP293" s="128"/>
      <c r="AQ293" s="128"/>
      <c r="AR293" s="128"/>
      <c r="AS293" s="128"/>
      <c r="AT293" s="128"/>
      <c r="AU293" s="128"/>
      <c r="AV293" s="128"/>
      <c r="AW293" s="128"/>
      <c r="AX293" s="128"/>
      <c r="AY293" s="128"/>
      <c r="AZ293" s="128"/>
      <c r="BA293" s="128"/>
      <c r="BB293" s="128"/>
      <c r="BC293" s="128"/>
      <c r="BD293" s="128"/>
      <c r="BE293" s="128"/>
      <c r="BF293" s="128"/>
      <c r="BG293" s="128"/>
      <c r="BH293" s="128"/>
      <c r="BI293" s="128"/>
      <c r="BJ293" s="128"/>
      <c r="BK293" s="128"/>
      <c r="BL293" s="128"/>
      <c r="BM293" s="128"/>
      <c r="BN293" s="128"/>
      <c r="BO293" s="128"/>
      <c r="BP293" s="128"/>
      <c r="BQ293" s="128"/>
      <c r="BR293" s="128"/>
      <c r="BS293" s="128"/>
      <c r="BT293" s="128"/>
      <c r="BU293" s="128"/>
      <c r="BV293" s="128"/>
      <c r="BW293" s="128"/>
      <c r="BX293" s="128"/>
      <c r="BY293" s="128"/>
      <c r="BZ293" s="128"/>
      <c r="CA293" s="128"/>
      <c r="CB293" s="128"/>
      <c r="CC293" s="128"/>
      <c r="CD293" s="128"/>
      <c r="CE293" s="128"/>
      <c r="CF293" s="128"/>
      <c r="CG293" s="128"/>
      <c r="CH293" s="128"/>
      <c r="CI293" s="128"/>
      <c r="CJ293" s="128"/>
      <c r="CK293" s="128"/>
      <c r="CL293" s="128"/>
      <c r="CM293" s="128"/>
      <c r="CN293" s="128"/>
      <c r="CO293" s="128"/>
      <c r="CP293" s="128"/>
      <c r="CQ293" s="128"/>
      <c r="CR293" s="128"/>
      <c r="CS293" s="128"/>
      <c r="CT293" s="128"/>
      <c r="CU293" s="128"/>
      <c r="CV293" s="128"/>
      <c r="CW293" s="128"/>
      <c r="CX293" s="128"/>
      <c r="CY293" s="128"/>
      <c r="CZ293" s="128"/>
      <c r="DA293" s="128"/>
      <c r="DB293" s="128"/>
      <c r="DC293" s="128"/>
      <c r="DD293" s="128"/>
      <c r="DE293" s="128"/>
      <c r="DF293" s="128"/>
      <c r="DG293" s="128"/>
      <c r="DH293" s="128"/>
      <c r="DI293" s="128"/>
      <c r="DJ293" s="128"/>
      <c r="DK293" s="128"/>
      <c r="DL293" s="128"/>
      <c r="DM293" s="128"/>
      <c r="DN293" s="128"/>
      <c r="DO293" s="128"/>
      <c r="DP293" s="128"/>
      <c r="DQ293" s="128"/>
      <c r="DR293" s="128"/>
      <c r="DS293" s="128"/>
      <c r="DT293" s="128"/>
      <c r="DU293" s="128"/>
      <c r="DV293" s="128"/>
      <c r="DW293" s="128"/>
      <c r="DX293" s="128"/>
      <c r="DY293" s="128"/>
      <c r="DZ293" s="128"/>
      <c r="EA293" s="128"/>
      <c r="EB293" s="128"/>
      <c r="EC293" s="128"/>
      <c r="ED293" s="128"/>
      <c r="EE293" s="128"/>
      <c r="EF293" s="128"/>
      <c r="EG293" s="128"/>
      <c r="EH293" s="128"/>
      <c r="EI293" s="128"/>
      <c r="EJ293" s="128"/>
      <c r="EK293" s="128"/>
      <c r="EL293" s="128"/>
      <c r="EM293" s="128"/>
      <c r="EN293" s="128"/>
      <c r="EO293" s="128"/>
      <c r="EP293" s="128"/>
      <c r="EQ293" s="128"/>
      <c r="ER293" s="128"/>
      <c r="ES293" s="128"/>
      <c r="ET293" s="128"/>
      <c r="EU293" s="128"/>
      <c r="EV293" s="128"/>
      <c r="EW293" s="128"/>
      <c r="EX293" s="128"/>
      <c r="EY293" s="128"/>
      <c r="EZ293" s="128"/>
      <c r="FA293" s="128"/>
      <c r="FB293" s="128"/>
      <c r="FC293" s="128"/>
      <c r="FD293" s="128"/>
      <c r="FE293" s="128"/>
      <c r="FF293" s="128"/>
      <c r="FG293" s="128"/>
      <c r="FH293" s="128"/>
      <c r="FI293" s="128"/>
      <c r="FJ293" s="128"/>
      <c r="FK293" s="128"/>
      <c r="FL293" s="128"/>
      <c r="FM293" s="128"/>
      <c r="FN293" s="128"/>
      <c r="FO293" s="128"/>
      <c r="FP293" s="128"/>
      <c r="FQ293" s="128"/>
      <c r="FR293" s="128"/>
      <c r="FS293" s="128"/>
      <c r="FT293" s="128"/>
      <c r="FU293" s="128"/>
      <c r="FV293" s="128"/>
      <c r="FW293" s="128"/>
      <c r="FX293" s="128"/>
      <c r="FY293" s="128"/>
      <c r="FZ293" s="128"/>
      <c r="GA293" s="128"/>
      <c r="GB293" s="128"/>
      <c r="GC293" s="128"/>
      <c r="GD293" s="128"/>
      <c r="GE293" s="128"/>
      <c r="GF293" s="128"/>
      <c r="GG293" s="128"/>
      <c r="GH293" s="128"/>
      <c r="GI293" s="128"/>
      <c r="GJ293" s="128"/>
      <c r="GK293" s="128"/>
      <c r="GL293" s="128"/>
      <c r="GM293" s="128"/>
      <c r="GN293" s="128"/>
      <c r="GO293" s="128"/>
      <c r="GP293" s="128"/>
      <c r="GQ293" s="128"/>
      <c r="GR293" s="128"/>
      <c r="GS293" s="128"/>
      <c r="GT293" s="128"/>
      <c r="GU293" s="128"/>
      <c r="GV293" s="128"/>
      <c r="GW293" s="128"/>
      <c r="GX293" s="128"/>
      <c r="GY293" s="128"/>
      <c r="GZ293" s="128"/>
      <c r="HA293" s="128"/>
      <c r="HB293" s="128"/>
      <c r="HC293" s="128"/>
      <c r="HD293" s="128"/>
      <c r="HE293" s="128"/>
      <c r="HF293" s="128"/>
      <c r="HG293" s="128"/>
      <c r="HH293" s="128"/>
      <c r="HI293" s="128"/>
      <c r="HJ293" s="128"/>
      <c r="HK293" s="128"/>
      <c r="HL293" s="128"/>
      <c r="HM293" s="128"/>
      <c r="HN293" s="128"/>
      <c r="HO293" s="128"/>
      <c r="HP293" s="128"/>
      <c r="HQ293" s="128"/>
      <c r="HR293" s="128"/>
      <c r="HS293" s="128"/>
      <c r="HT293" s="128"/>
      <c r="HU293" s="128"/>
      <c r="HV293" s="128"/>
      <c r="HW293" s="128"/>
      <c r="HX293" s="128"/>
      <c r="HY293" s="128"/>
      <c r="HZ293" s="128"/>
      <c r="IA293" s="128"/>
    </row>
    <row r="294" s="45" customFormat="1" ht="33.6" customHeight="1" spans="1:235">
      <c r="A294" s="133"/>
      <c r="B294" s="134"/>
      <c r="C294" s="134"/>
      <c r="D294" s="134"/>
      <c r="E294" s="135" t="s">
        <v>101</v>
      </c>
      <c r="F294" s="135"/>
      <c r="G294" s="135"/>
      <c r="H294" s="135"/>
      <c r="I294" s="135"/>
      <c r="J294" s="135"/>
      <c r="K294" s="135" t="s">
        <v>142</v>
      </c>
      <c r="L294" s="135"/>
      <c r="M294" s="135"/>
      <c r="N294" s="135"/>
      <c r="O294" s="219"/>
      <c r="P294" s="220"/>
      <c r="Q294" s="227"/>
      <c r="R294" s="227"/>
      <c r="S294" s="227"/>
      <c r="T294" s="228"/>
      <c r="U294" s="228"/>
      <c r="V294" s="228"/>
      <c r="W294" s="228"/>
      <c r="X294" s="228"/>
      <c r="Y294" s="228"/>
      <c r="Z294" s="228"/>
      <c r="AA294" s="228"/>
      <c r="AB294" s="228"/>
      <c r="AC294" s="228"/>
      <c r="AD294" s="235"/>
      <c r="AE294" s="235"/>
      <c r="AF294" s="235"/>
      <c r="AG294" s="128"/>
      <c r="AH294" s="128"/>
      <c r="AI294" s="128"/>
      <c r="AJ294" s="128"/>
      <c r="AK294" s="128"/>
      <c r="AL294" s="128"/>
      <c r="AM294" s="128"/>
      <c r="AN294" s="128"/>
      <c r="AO294" s="128"/>
      <c r="AP294" s="128"/>
      <c r="AQ294" s="128"/>
      <c r="AR294" s="128"/>
      <c r="AS294" s="128"/>
      <c r="AT294" s="128"/>
      <c r="AU294" s="128"/>
      <c r="AV294" s="128"/>
      <c r="AW294" s="128"/>
      <c r="AX294" s="128"/>
      <c r="AY294" s="128"/>
      <c r="AZ294" s="128"/>
      <c r="BA294" s="128"/>
      <c r="BB294" s="128"/>
      <c r="BC294" s="128"/>
      <c r="BD294" s="128"/>
      <c r="BE294" s="128"/>
      <c r="BF294" s="128"/>
      <c r="BG294" s="128"/>
      <c r="BH294" s="128"/>
      <c r="BI294" s="128"/>
      <c r="BJ294" s="128"/>
      <c r="BK294" s="128"/>
      <c r="BL294" s="128"/>
      <c r="BM294" s="128"/>
      <c r="BN294" s="128"/>
      <c r="BO294" s="128"/>
      <c r="BP294" s="128"/>
      <c r="BQ294" s="128"/>
      <c r="BR294" s="128"/>
      <c r="BS294" s="128"/>
      <c r="BT294" s="128"/>
      <c r="BU294" s="128"/>
      <c r="BV294" s="128"/>
      <c r="BW294" s="128"/>
      <c r="BX294" s="128"/>
      <c r="BY294" s="128"/>
      <c r="BZ294" s="128"/>
      <c r="CA294" s="128"/>
      <c r="CB294" s="128"/>
      <c r="CC294" s="128"/>
      <c r="CD294" s="128"/>
      <c r="CE294" s="128"/>
      <c r="CF294" s="128"/>
      <c r="CG294" s="128"/>
      <c r="CH294" s="128"/>
      <c r="CI294" s="128"/>
      <c r="CJ294" s="128"/>
      <c r="CK294" s="128"/>
      <c r="CL294" s="128"/>
      <c r="CM294" s="128"/>
      <c r="CN294" s="128"/>
      <c r="CO294" s="128"/>
      <c r="CP294" s="128"/>
      <c r="CQ294" s="128"/>
      <c r="CR294" s="128"/>
      <c r="CS294" s="128"/>
      <c r="CT294" s="128"/>
      <c r="CU294" s="128"/>
      <c r="CV294" s="128"/>
      <c r="CW294" s="128"/>
      <c r="CX294" s="128"/>
      <c r="CY294" s="128"/>
      <c r="CZ294" s="128"/>
      <c r="DA294" s="128"/>
      <c r="DB294" s="128"/>
      <c r="DC294" s="128"/>
      <c r="DD294" s="128"/>
      <c r="DE294" s="128"/>
      <c r="DF294" s="128"/>
      <c r="DG294" s="128"/>
      <c r="DH294" s="128"/>
      <c r="DI294" s="128"/>
      <c r="DJ294" s="128"/>
      <c r="DK294" s="128"/>
      <c r="DL294" s="128"/>
      <c r="DM294" s="128"/>
      <c r="DN294" s="128"/>
      <c r="DO294" s="128"/>
      <c r="DP294" s="128"/>
      <c r="DQ294" s="128"/>
      <c r="DR294" s="128"/>
      <c r="DS294" s="128"/>
      <c r="DT294" s="128"/>
      <c r="DU294" s="128"/>
      <c r="DV294" s="128"/>
      <c r="DW294" s="128"/>
      <c r="DX294" s="128"/>
      <c r="DY294" s="128"/>
      <c r="DZ294" s="128"/>
      <c r="EA294" s="128"/>
      <c r="EB294" s="128"/>
      <c r="EC294" s="128"/>
      <c r="ED294" s="128"/>
      <c r="EE294" s="128"/>
      <c r="EF294" s="128"/>
      <c r="EG294" s="128"/>
      <c r="EH294" s="128"/>
      <c r="EI294" s="128"/>
      <c r="EJ294" s="128"/>
      <c r="EK294" s="128"/>
      <c r="EL294" s="128"/>
      <c r="EM294" s="128"/>
      <c r="EN294" s="128"/>
      <c r="EO294" s="128"/>
      <c r="EP294" s="128"/>
      <c r="EQ294" s="128"/>
      <c r="ER294" s="128"/>
      <c r="ES294" s="128"/>
      <c r="ET294" s="128"/>
      <c r="EU294" s="128"/>
      <c r="EV294" s="128"/>
      <c r="EW294" s="128"/>
      <c r="EX294" s="128"/>
      <c r="EY294" s="128"/>
      <c r="EZ294" s="128"/>
      <c r="FA294" s="128"/>
      <c r="FB294" s="128"/>
      <c r="FC294" s="128"/>
      <c r="FD294" s="128"/>
      <c r="FE294" s="128"/>
      <c r="FF294" s="128"/>
      <c r="FG294" s="128"/>
      <c r="FH294" s="128"/>
      <c r="FI294" s="128"/>
      <c r="FJ294" s="128"/>
      <c r="FK294" s="128"/>
      <c r="FL294" s="128"/>
      <c r="FM294" s="128"/>
      <c r="FN294" s="128"/>
      <c r="FO294" s="128"/>
      <c r="FP294" s="128"/>
      <c r="FQ294" s="128"/>
      <c r="FR294" s="128"/>
      <c r="FS294" s="128"/>
      <c r="FT294" s="128"/>
      <c r="FU294" s="128"/>
      <c r="FV294" s="128"/>
      <c r="FW294" s="128"/>
      <c r="FX294" s="128"/>
      <c r="FY294" s="128"/>
      <c r="FZ294" s="128"/>
      <c r="GA294" s="128"/>
      <c r="GB294" s="128"/>
      <c r="GC294" s="128"/>
      <c r="GD294" s="128"/>
      <c r="GE294" s="128"/>
      <c r="GF294" s="128"/>
      <c r="GG294" s="128"/>
      <c r="GH294" s="128"/>
      <c r="GI294" s="128"/>
      <c r="GJ294" s="128"/>
      <c r="GK294" s="128"/>
      <c r="GL294" s="128"/>
      <c r="GM294" s="128"/>
      <c r="GN294" s="128"/>
      <c r="GO294" s="128"/>
      <c r="GP294" s="128"/>
      <c r="GQ294" s="128"/>
      <c r="GR294" s="128"/>
      <c r="GS294" s="128"/>
      <c r="GT294" s="128"/>
      <c r="GU294" s="128"/>
      <c r="GV294" s="128"/>
      <c r="GW294" s="128"/>
      <c r="GX294" s="128"/>
      <c r="GY294" s="128"/>
      <c r="GZ294" s="128"/>
      <c r="HA294" s="128"/>
      <c r="HB294" s="128"/>
      <c r="HC294" s="128"/>
      <c r="HD294" s="128"/>
      <c r="HE294" s="128"/>
      <c r="HF294" s="128"/>
      <c r="HG294" s="128"/>
      <c r="HH294" s="128"/>
      <c r="HI294" s="128"/>
      <c r="HJ294" s="128"/>
      <c r="HK294" s="128"/>
      <c r="HL294" s="128"/>
      <c r="HM294" s="128"/>
      <c r="HN294" s="128"/>
      <c r="HO294" s="128"/>
      <c r="HP294" s="128"/>
      <c r="HQ294" s="128"/>
      <c r="HR294" s="128"/>
      <c r="HS294" s="128"/>
      <c r="HT294" s="128"/>
      <c r="HU294" s="128"/>
      <c r="HV294" s="128"/>
      <c r="HW294" s="128"/>
      <c r="HX294" s="128"/>
      <c r="HY294" s="128"/>
      <c r="HZ294" s="128"/>
      <c r="IA294" s="128"/>
    </row>
    <row r="295" s="45" customFormat="1" spans="1:235">
      <c r="A295" s="136"/>
      <c r="B295" s="137"/>
      <c r="C295" s="137"/>
      <c r="D295" s="137"/>
      <c r="E295" s="137"/>
      <c r="F295" s="137"/>
      <c r="G295" s="137"/>
      <c r="H295" s="137"/>
      <c r="I295" s="137"/>
      <c r="J295" s="137"/>
      <c r="K295" s="137"/>
      <c r="L295" s="137"/>
      <c r="M295" s="137"/>
      <c r="N295" s="137"/>
      <c r="O295" s="219"/>
      <c r="P295" s="220"/>
      <c r="Q295" s="229"/>
      <c r="R295" s="229"/>
      <c r="S295" s="229"/>
      <c r="T295" s="229"/>
      <c r="U295" s="229"/>
      <c r="V295" s="229"/>
      <c r="W295" s="229"/>
      <c r="X295" s="229"/>
      <c r="Y295" s="229"/>
      <c r="Z295" s="229"/>
      <c r="AA295" s="229"/>
      <c r="AB295" s="229"/>
      <c r="AC295" s="229"/>
      <c r="AD295" s="235"/>
      <c r="AE295" s="235"/>
      <c r="AF295" s="235"/>
      <c r="AG295" s="128"/>
      <c r="AH295" s="128"/>
      <c r="AI295" s="128"/>
      <c r="AJ295" s="128"/>
      <c r="AK295" s="128"/>
      <c r="AL295" s="128"/>
      <c r="AM295" s="128"/>
      <c r="AN295" s="128"/>
      <c r="AO295" s="128"/>
      <c r="AP295" s="128"/>
      <c r="AQ295" s="128"/>
      <c r="AR295" s="128"/>
      <c r="AS295" s="128"/>
      <c r="AT295" s="128"/>
      <c r="AU295" s="128"/>
      <c r="AV295" s="128"/>
      <c r="AW295" s="128"/>
      <c r="AX295" s="128"/>
      <c r="AY295" s="128"/>
      <c r="AZ295" s="128"/>
      <c r="BA295" s="128"/>
      <c r="BB295" s="128"/>
      <c r="BC295" s="128"/>
      <c r="BD295" s="128"/>
      <c r="BE295" s="128"/>
      <c r="BF295" s="128"/>
      <c r="BG295" s="128"/>
      <c r="BH295" s="128"/>
      <c r="BI295" s="128"/>
      <c r="BJ295" s="128"/>
      <c r="BK295" s="128"/>
      <c r="BL295" s="128"/>
      <c r="BM295" s="128"/>
      <c r="BN295" s="128"/>
      <c r="BO295" s="128"/>
      <c r="BP295" s="128"/>
      <c r="BQ295" s="128"/>
      <c r="BR295" s="128"/>
      <c r="BS295" s="128"/>
      <c r="BT295" s="128"/>
      <c r="BU295" s="128"/>
      <c r="BV295" s="128"/>
      <c r="BW295" s="128"/>
      <c r="BX295" s="128"/>
      <c r="BY295" s="128"/>
      <c r="BZ295" s="128"/>
      <c r="CA295" s="128"/>
      <c r="CB295" s="128"/>
      <c r="CC295" s="128"/>
      <c r="CD295" s="128"/>
      <c r="CE295" s="128"/>
      <c r="CF295" s="128"/>
      <c r="CG295" s="128"/>
      <c r="CH295" s="128"/>
      <c r="CI295" s="128"/>
      <c r="CJ295" s="128"/>
      <c r="CK295" s="128"/>
      <c r="CL295" s="128"/>
      <c r="CM295" s="128"/>
      <c r="CN295" s="128"/>
      <c r="CO295" s="128"/>
      <c r="CP295" s="128"/>
      <c r="CQ295" s="128"/>
      <c r="CR295" s="128"/>
      <c r="CS295" s="128"/>
      <c r="CT295" s="128"/>
      <c r="CU295" s="128"/>
      <c r="CV295" s="128"/>
      <c r="CW295" s="128"/>
      <c r="CX295" s="128"/>
      <c r="CY295" s="128"/>
      <c r="CZ295" s="128"/>
      <c r="DA295" s="128"/>
      <c r="DB295" s="128"/>
      <c r="DC295" s="128"/>
      <c r="DD295" s="128"/>
      <c r="DE295" s="128"/>
      <c r="DF295" s="128"/>
      <c r="DG295" s="128"/>
      <c r="DH295" s="128"/>
      <c r="DI295" s="128"/>
      <c r="DJ295" s="128"/>
      <c r="DK295" s="128"/>
      <c r="DL295" s="128"/>
      <c r="DM295" s="128"/>
      <c r="DN295" s="128"/>
      <c r="DO295" s="128"/>
      <c r="DP295" s="128"/>
      <c r="DQ295" s="128"/>
      <c r="DR295" s="128"/>
      <c r="DS295" s="128"/>
      <c r="DT295" s="128"/>
      <c r="DU295" s="128"/>
      <c r="DV295" s="128"/>
      <c r="DW295" s="128"/>
      <c r="DX295" s="128"/>
      <c r="DY295" s="128"/>
      <c r="DZ295" s="128"/>
      <c r="EA295" s="128"/>
      <c r="EB295" s="128"/>
      <c r="EC295" s="128"/>
      <c r="ED295" s="128"/>
      <c r="EE295" s="128"/>
      <c r="EF295" s="128"/>
      <c r="EG295" s="128"/>
      <c r="EH295" s="128"/>
      <c r="EI295" s="128"/>
      <c r="EJ295" s="128"/>
      <c r="EK295" s="128"/>
      <c r="EL295" s="128"/>
      <c r="EM295" s="128"/>
      <c r="EN295" s="128"/>
      <c r="EO295" s="128"/>
      <c r="EP295" s="128"/>
      <c r="EQ295" s="128"/>
      <c r="ER295" s="128"/>
      <c r="ES295" s="128"/>
      <c r="ET295" s="128"/>
      <c r="EU295" s="128"/>
      <c r="EV295" s="128"/>
      <c r="EW295" s="128"/>
      <c r="EX295" s="128"/>
      <c r="EY295" s="128"/>
      <c r="EZ295" s="128"/>
      <c r="FA295" s="128"/>
      <c r="FB295" s="128"/>
      <c r="FC295" s="128"/>
      <c r="FD295" s="128"/>
      <c r="FE295" s="128"/>
      <c r="FF295" s="128"/>
      <c r="FG295" s="128"/>
      <c r="FH295" s="128"/>
      <c r="FI295" s="128"/>
      <c r="FJ295" s="128"/>
      <c r="FK295" s="128"/>
      <c r="FL295" s="128"/>
      <c r="FM295" s="128"/>
      <c r="FN295" s="128"/>
      <c r="FO295" s="128"/>
      <c r="FP295" s="128"/>
      <c r="FQ295" s="128"/>
      <c r="FR295" s="128"/>
      <c r="FS295" s="128"/>
      <c r="FT295" s="128"/>
      <c r="FU295" s="128"/>
      <c r="FV295" s="128"/>
      <c r="FW295" s="128"/>
      <c r="FX295" s="128"/>
      <c r="FY295" s="128"/>
      <c r="FZ295" s="128"/>
      <c r="GA295" s="128"/>
      <c r="GB295" s="128"/>
      <c r="GC295" s="128"/>
      <c r="GD295" s="128"/>
      <c r="GE295" s="128"/>
      <c r="GF295" s="128"/>
      <c r="GG295" s="128"/>
      <c r="GH295" s="128"/>
      <c r="GI295" s="128"/>
      <c r="GJ295" s="128"/>
      <c r="GK295" s="128"/>
      <c r="GL295" s="128"/>
      <c r="GM295" s="128"/>
      <c r="GN295" s="128"/>
      <c r="GO295" s="128"/>
      <c r="GP295" s="128"/>
      <c r="GQ295" s="128"/>
      <c r="GR295" s="128"/>
      <c r="GS295" s="128"/>
      <c r="GT295" s="128"/>
      <c r="GU295" s="128"/>
      <c r="GV295" s="128"/>
      <c r="GW295" s="128"/>
      <c r="GX295" s="128"/>
      <c r="GY295" s="128"/>
      <c r="GZ295" s="128"/>
      <c r="HA295" s="128"/>
      <c r="HB295" s="128"/>
      <c r="HC295" s="128"/>
      <c r="HD295" s="128"/>
      <c r="HE295" s="128"/>
      <c r="HF295" s="128"/>
      <c r="HG295" s="128"/>
      <c r="HH295" s="128"/>
      <c r="HI295" s="128"/>
      <c r="HJ295" s="128"/>
      <c r="HK295" s="128"/>
      <c r="HL295" s="128"/>
      <c r="HM295" s="128"/>
      <c r="HN295" s="128"/>
      <c r="HO295" s="128"/>
      <c r="HP295" s="128"/>
      <c r="HQ295" s="128"/>
      <c r="HR295" s="128"/>
      <c r="HS295" s="128"/>
      <c r="HT295" s="128"/>
      <c r="HU295" s="128"/>
      <c r="HV295" s="128"/>
      <c r="HW295" s="128"/>
      <c r="HX295" s="128"/>
      <c r="HY295" s="128"/>
      <c r="HZ295" s="128"/>
      <c r="IA295" s="128"/>
    </row>
    <row r="296" s="45" customFormat="1" spans="1:235">
      <c r="A296" s="133"/>
      <c r="B296" s="138"/>
      <c r="C296" s="138"/>
      <c r="D296" s="138"/>
      <c r="E296" s="138"/>
      <c r="F296" s="138"/>
      <c r="G296" s="138"/>
      <c r="H296" s="138"/>
      <c r="I296" s="138"/>
      <c r="J296" s="138"/>
      <c r="K296" s="138"/>
      <c r="L296" s="138"/>
      <c r="M296" s="138"/>
      <c r="N296" s="138"/>
      <c r="O296" s="219"/>
      <c r="P296" s="220"/>
      <c r="Q296" s="229"/>
      <c r="R296" s="229"/>
      <c r="S296" s="229"/>
      <c r="T296" s="229"/>
      <c r="U296" s="229"/>
      <c r="V296" s="229"/>
      <c r="W296" s="229"/>
      <c r="X296" s="229"/>
      <c r="Y296" s="229"/>
      <c r="Z296" s="229"/>
      <c r="AA296" s="229"/>
      <c r="AB296" s="229"/>
      <c r="AC296" s="229"/>
      <c r="AD296" s="235"/>
      <c r="AE296" s="235"/>
      <c r="AF296" s="235"/>
      <c r="AG296" s="128"/>
      <c r="AH296" s="128"/>
      <c r="AI296" s="128"/>
      <c r="AJ296" s="128"/>
      <c r="AK296" s="128"/>
      <c r="AL296" s="128"/>
      <c r="AM296" s="128"/>
      <c r="AN296" s="128"/>
      <c r="AO296" s="128"/>
      <c r="AP296" s="128"/>
      <c r="AQ296" s="128"/>
      <c r="AR296" s="128"/>
      <c r="AS296" s="128"/>
      <c r="AT296" s="128"/>
      <c r="AU296" s="128"/>
      <c r="AV296" s="128"/>
      <c r="AW296" s="128"/>
      <c r="AX296" s="128"/>
      <c r="AY296" s="128"/>
      <c r="AZ296" s="128"/>
      <c r="BA296" s="128"/>
      <c r="BB296" s="128"/>
      <c r="BC296" s="128"/>
      <c r="BD296" s="128"/>
      <c r="BE296" s="128"/>
      <c r="BF296" s="128"/>
      <c r="BG296" s="128"/>
      <c r="BH296" s="128"/>
      <c r="BI296" s="128"/>
      <c r="BJ296" s="128"/>
      <c r="BK296" s="128"/>
      <c r="BL296" s="128"/>
      <c r="BM296" s="128"/>
      <c r="BN296" s="128"/>
      <c r="BO296" s="128"/>
      <c r="BP296" s="128"/>
      <c r="BQ296" s="128"/>
      <c r="BR296" s="128"/>
      <c r="BS296" s="128"/>
      <c r="BT296" s="128"/>
      <c r="BU296" s="128"/>
      <c r="BV296" s="128"/>
      <c r="BW296" s="128"/>
      <c r="BX296" s="128"/>
      <c r="BY296" s="128"/>
      <c r="BZ296" s="128"/>
      <c r="CA296" s="128"/>
      <c r="CB296" s="128"/>
      <c r="CC296" s="128"/>
      <c r="CD296" s="128"/>
      <c r="CE296" s="128"/>
      <c r="CF296" s="128"/>
      <c r="CG296" s="128"/>
      <c r="CH296" s="128"/>
      <c r="CI296" s="128"/>
      <c r="CJ296" s="128"/>
      <c r="CK296" s="128"/>
      <c r="CL296" s="128"/>
      <c r="CM296" s="128"/>
      <c r="CN296" s="128"/>
      <c r="CO296" s="128"/>
      <c r="CP296" s="128"/>
      <c r="CQ296" s="128"/>
      <c r="CR296" s="128"/>
      <c r="CS296" s="128"/>
      <c r="CT296" s="128"/>
      <c r="CU296" s="128"/>
      <c r="CV296" s="128"/>
      <c r="CW296" s="128"/>
      <c r="CX296" s="128"/>
      <c r="CY296" s="128"/>
      <c r="CZ296" s="128"/>
      <c r="DA296" s="128"/>
      <c r="DB296" s="128"/>
      <c r="DC296" s="128"/>
      <c r="DD296" s="128"/>
      <c r="DE296" s="128"/>
      <c r="DF296" s="128"/>
      <c r="DG296" s="128"/>
      <c r="DH296" s="128"/>
      <c r="DI296" s="128"/>
      <c r="DJ296" s="128"/>
      <c r="DK296" s="128"/>
      <c r="DL296" s="128"/>
      <c r="DM296" s="128"/>
      <c r="DN296" s="128"/>
      <c r="DO296" s="128"/>
      <c r="DP296" s="128"/>
      <c r="DQ296" s="128"/>
      <c r="DR296" s="128"/>
      <c r="DS296" s="128"/>
      <c r="DT296" s="128"/>
      <c r="DU296" s="128"/>
      <c r="DV296" s="128"/>
      <c r="DW296" s="128"/>
      <c r="DX296" s="128"/>
      <c r="DY296" s="128"/>
      <c r="DZ296" s="128"/>
      <c r="EA296" s="128"/>
      <c r="EB296" s="128"/>
      <c r="EC296" s="128"/>
      <c r="ED296" s="128"/>
      <c r="EE296" s="128"/>
      <c r="EF296" s="128"/>
      <c r="EG296" s="128"/>
      <c r="EH296" s="128"/>
      <c r="EI296" s="128"/>
      <c r="EJ296" s="128"/>
      <c r="EK296" s="128"/>
      <c r="EL296" s="128"/>
      <c r="EM296" s="128"/>
      <c r="EN296" s="128"/>
      <c r="EO296" s="128"/>
      <c r="EP296" s="128"/>
      <c r="EQ296" s="128"/>
      <c r="ER296" s="128"/>
      <c r="ES296" s="128"/>
      <c r="ET296" s="128"/>
      <c r="EU296" s="128"/>
      <c r="EV296" s="128"/>
      <c r="EW296" s="128"/>
      <c r="EX296" s="128"/>
      <c r="EY296" s="128"/>
      <c r="EZ296" s="128"/>
      <c r="FA296" s="128"/>
      <c r="FB296" s="128"/>
      <c r="FC296" s="128"/>
      <c r="FD296" s="128"/>
      <c r="FE296" s="128"/>
      <c r="FF296" s="128"/>
      <c r="FG296" s="128"/>
      <c r="FH296" s="128"/>
      <c r="FI296" s="128"/>
      <c r="FJ296" s="128"/>
      <c r="FK296" s="128"/>
      <c r="FL296" s="128"/>
      <c r="FM296" s="128"/>
      <c r="FN296" s="128"/>
      <c r="FO296" s="128"/>
      <c r="FP296" s="128"/>
      <c r="FQ296" s="128"/>
      <c r="FR296" s="128"/>
      <c r="FS296" s="128"/>
      <c r="FT296" s="128"/>
      <c r="FU296" s="128"/>
      <c r="FV296" s="128"/>
      <c r="FW296" s="128"/>
      <c r="FX296" s="128"/>
      <c r="FY296" s="128"/>
      <c r="FZ296" s="128"/>
      <c r="GA296" s="128"/>
      <c r="GB296" s="128"/>
      <c r="GC296" s="128"/>
      <c r="GD296" s="128"/>
      <c r="GE296" s="128"/>
      <c r="GF296" s="128"/>
      <c r="GG296" s="128"/>
      <c r="GH296" s="128"/>
      <c r="GI296" s="128"/>
      <c r="GJ296" s="128"/>
      <c r="GK296" s="128"/>
      <c r="GL296" s="128"/>
      <c r="GM296" s="128"/>
      <c r="GN296" s="128"/>
      <c r="GO296" s="128"/>
      <c r="GP296" s="128"/>
      <c r="GQ296" s="128"/>
      <c r="GR296" s="128"/>
      <c r="GS296" s="128"/>
      <c r="GT296" s="128"/>
      <c r="GU296" s="128"/>
      <c r="GV296" s="128"/>
      <c r="GW296" s="128"/>
      <c r="GX296" s="128"/>
      <c r="GY296" s="128"/>
      <c r="GZ296" s="128"/>
      <c r="HA296" s="128"/>
      <c r="HB296" s="128"/>
      <c r="HC296" s="128"/>
      <c r="HD296" s="128"/>
      <c r="HE296" s="128"/>
      <c r="HF296" s="128"/>
      <c r="HG296" s="128"/>
      <c r="HH296" s="128"/>
      <c r="HI296" s="128"/>
      <c r="HJ296" s="128"/>
      <c r="HK296" s="128"/>
      <c r="HL296" s="128"/>
      <c r="HM296" s="128"/>
      <c r="HN296" s="128"/>
      <c r="HO296" s="128"/>
      <c r="HP296" s="128"/>
      <c r="HQ296" s="128"/>
      <c r="HR296" s="128"/>
      <c r="HS296" s="128"/>
      <c r="HT296" s="128"/>
      <c r="HU296" s="128"/>
      <c r="HV296" s="128"/>
      <c r="HW296" s="128"/>
      <c r="HX296" s="128"/>
      <c r="HY296" s="128"/>
      <c r="HZ296" s="128"/>
      <c r="IA296" s="128"/>
    </row>
    <row r="297" s="45" customFormat="1" spans="1:235">
      <c r="A297" s="139" t="s">
        <v>53</v>
      </c>
      <c r="B297" s="140" t="s">
        <v>54</v>
      </c>
      <c r="C297" s="140"/>
      <c r="D297" s="140" t="s">
        <v>55</v>
      </c>
      <c r="E297" s="140"/>
      <c r="F297" s="140" t="s">
        <v>103</v>
      </c>
      <c r="G297" s="140"/>
      <c r="H297" s="140" t="s">
        <v>57</v>
      </c>
      <c r="I297" s="140" t="s">
        <v>139</v>
      </c>
      <c r="J297" s="140"/>
      <c r="K297" s="140"/>
      <c r="L297" s="140"/>
      <c r="M297" s="140" t="s">
        <v>59</v>
      </c>
      <c r="N297" s="221"/>
      <c r="O297" s="219"/>
      <c r="P297" s="222"/>
      <c r="Q297" s="230"/>
      <c r="R297" s="230"/>
      <c r="S297" s="230"/>
      <c r="T297" s="230"/>
      <c r="U297" s="230"/>
      <c r="V297" s="230"/>
      <c r="W297" s="230"/>
      <c r="X297" s="230"/>
      <c r="Y297" s="230"/>
      <c r="Z297" s="230"/>
      <c r="AA297" s="230"/>
      <c r="AB297" s="230"/>
      <c r="AC297" s="230"/>
      <c r="AD297" s="235"/>
      <c r="AE297" s="235"/>
      <c r="AF297" s="235"/>
      <c r="AG297" s="128"/>
      <c r="AH297" s="128"/>
      <c r="AI297" s="128"/>
      <c r="AJ297" s="128"/>
      <c r="AK297" s="128"/>
      <c r="AL297" s="128"/>
      <c r="AM297" s="128"/>
      <c r="AN297" s="128"/>
      <c r="AO297" s="128"/>
      <c r="AP297" s="128"/>
      <c r="AQ297" s="128"/>
      <c r="AR297" s="128"/>
      <c r="AS297" s="128"/>
      <c r="AT297" s="128"/>
      <c r="AU297" s="128"/>
      <c r="AV297" s="128"/>
      <c r="AW297" s="128"/>
      <c r="AX297" s="128"/>
      <c r="AY297" s="128"/>
      <c r="AZ297" s="128"/>
      <c r="BA297" s="128"/>
      <c r="BB297" s="128"/>
      <c r="BC297" s="128"/>
      <c r="BD297" s="128"/>
      <c r="BE297" s="128"/>
      <c r="BF297" s="128"/>
      <c r="BG297" s="128"/>
      <c r="BH297" s="128"/>
      <c r="BI297" s="128"/>
      <c r="BJ297" s="128"/>
      <c r="BK297" s="128"/>
      <c r="BL297" s="128"/>
      <c r="BM297" s="128"/>
      <c r="BN297" s="128"/>
      <c r="BO297" s="128"/>
      <c r="BP297" s="128"/>
      <c r="BQ297" s="128"/>
      <c r="BR297" s="128"/>
      <c r="BS297" s="128"/>
      <c r="BT297" s="128"/>
      <c r="BU297" s="128"/>
      <c r="BV297" s="128"/>
      <c r="BW297" s="128"/>
      <c r="BX297" s="128"/>
      <c r="BY297" s="128"/>
      <c r="BZ297" s="128"/>
      <c r="CA297" s="128"/>
      <c r="CB297" s="128"/>
      <c r="CC297" s="128"/>
      <c r="CD297" s="128"/>
      <c r="CE297" s="128"/>
      <c r="CF297" s="128"/>
      <c r="CG297" s="128"/>
      <c r="CH297" s="128"/>
      <c r="CI297" s="128"/>
      <c r="CJ297" s="128"/>
      <c r="CK297" s="128"/>
      <c r="CL297" s="128"/>
      <c r="CM297" s="128"/>
      <c r="CN297" s="128"/>
      <c r="CO297" s="128"/>
      <c r="CP297" s="128"/>
      <c r="CQ297" s="128"/>
      <c r="CR297" s="128"/>
      <c r="CS297" s="128"/>
      <c r="CT297" s="128"/>
      <c r="CU297" s="128"/>
      <c r="CV297" s="128"/>
      <c r="CW297" s="128"/>
      <c r="CX297" s="128"/>
      <c r="CY297" s="128"/>
      <c r="CZ297" s="128"/>
      <c r="DA297" s="128"/>
      <c r="DB297" s="128"/>
      <c r="DC297" s="128"/>
      <c r="DD297" s="128"/>
      <c r="DE297" s="128"/>
      <c r="DF297" s="128"/>
      <c r="DG297" s="128"/>
      <c r="DH297" s="128"/>
      <c r="DI297" s="128"/>
      <c r="DJ297" s="128"/>
      <c r="DK297" s="128"/>
      <c r="DL297" s="128"/>
      <c r="DM297" s="128"/>
      <c r="DN297" s="128"/>
      <c r="DO297" s="128"/>
      <c r="DP297" s="128"/>
      <c r="DQ297" s="128"/>
      <c r="DR297" s="128"/>
      <c r="DS297" s="128"/>
      <c r="DT297" s="128"/>
      <c r="DU297" s="128"/>
      <c r="DV297" s="128"/>
      <c r="DW297" s="128"/>
      <c r="DX297" s="128"/>
      <c r="DY297" s="128"/>
      <c r="DZ297" s="128"/>
      <c r="EA297" s="128"/>
      <c r="EB297" s="128"/>
      <c r="EC297" s="128"/>
      <c r="ED297" s="128"/>
      <c r="EE297" s="128"/>
      <c r="EF297" s="128"/>
      <c r="EG297" s="128"/>
      <c r="EH297" s="128"/>
      <c r="EI297" s="128"/>
      <c r="EJ297" s="128"/>
      <c r="EK297" s="128"/>
      <c r="EL297" s="128"/>
      <c r="EM297" s="128"/>
      <c r="EN297" s="128"/>
      <c r="EO297" s="128"/>
      <c r="EP297" s="128"/>
      <c r="EQ297" s="128"/>
      <c r="ER297" s="128"/>
      <c r="ES297" s="128"/>
      <c r="ET297" s="128"/>
      <c r="EU297" s="128"/>
      <c r="EV297" s="128"/>
      <c r="EW297" s="128"/>
      <c r="EX297" s="128"/>
      <c r="EY297" s="128"/>
      <c r="EZ297" s="128"/>
      <c r="FA297" s="128"/>
      <c r="FB297" s="128"/>
      <c r="FC297" s="128"/>
      <c r="FD297" s="128"/>
      <c r="FE297" s="128"/>
      <c r="FF297" s="128"/>
      <c r="FG297" s="128"/>
      <c r="FH297" s="128"/>
      <c r="FI297" s="128"/>
      <c r="FJ297" s="128"/>
      <c r="FK297" s="128"/>
      <c r="FL297" s="128"/>
      <c r="FM297" s="128"/>
      <c r="FN297" s="128"/>
      <c r="FO297" s="128"/>
      <c r="FP297" s="128"/>
      <c r="FQ297" s="128"/>
      <c r="FR297" s="128"/>
      <c r="FS297" s="128"/>
      <c r="FT297" s="128"/>
      <c r="FU297" s="128"/>
      <c r="FV297" s="128"/>
      <c r="FW297" s="128"/>
      <c r="FX297" s="128"/>
      <c r="FY297" s="128"/>
      <c r="FZ297" s="128"/>
      <c r="GA297" s="128"/>
      <c r="GB297" s="128"/>
      <c r="GC297" s="128"/>
      <c r="GD297" s="128"/>
      <c r="GE297" s="128"/>
      <c r="GF297" s="128"/>
      <c r="GG297" s="128"/>
      <c r="GH297" s="128"/>
      <c r="GI297" s="128"/>
      <c r="GJ297" s="128"/>
      <c r="GK297" s="128"/>
      <c r="GL297" s="128"/>
      <c r="GM297" s="128"/>
      <c r="GN297" s="128"/>
      <c r="GO297" s="128"/>
      <c r="GP297" s="128"/>
      <c r="GQ297" s="128"/>
      <c r="GR297" s="128"/>
      <c r="GS297" s="128"/>
      <c r="GT297" s="128"/>
      <c r="GU297" s="128"/>
      <c r="GV297" s="128"/>
      <c r="GW297" s="128"/>
      <c r="GX297" s="128"/>
      <c r="GY297" s="128"/>
      <c r="GZ297" s="128"/>
      <c r="HA297" s="128"/>
      <c r="HB297" s="128"/>
      <c r="HC297" s="128"/>
      <c r="HD297" s="128"/>
      <c r="HE297" s="128"/>
      <c r="HF297" s="128"/>
      <c r="HG297" s="128"/>
      <c r="HH297" s="128"/>
      <c r="HI297" s="128"/>
      <c r="HJ297" s="128"/>
      <c r="HK297" s="128"/>
      <c r="HL297" s="128"/>
      <c r="HM297" s="128"/>
      <c r="HN297" s="128"/>
      <c r="HO297" s="128"/>
      <c r="HP297" s="128"/>
      <c r="HQ297" s="128"/>
      <c r="HR297" s="128"/>
      <c r="HS297" s="128"/>
      <c r="HT297" s="128"/>
      <c r="HU297" s="128"/>
      <c r="HV297" s="128"/>
      <c r="HW297" s="128"/>
      <c r="HX297" s="128"/>
      <c r="HY297" s="128"/>
      <c r="HZ297" s="128"/>
      <c r="IA297" s="128"/>
    </row>
    <row r="298" s="45" customFormat="1" ht="28.8" customHeight="1" spans="1:235">
      <c r="A298" s="139"/>
      <c r="B298" s="140"/>
      <c r="C298" s="140"/>
      <c r="D298" s="140"/>
      <c r="E298" s="140"/>
      <c r="F298" s="140"/>
      <c r="G298" s="140"/>
      <c r="H298" s="140"/>
      <c r="I298" s="140" t="s">
        <v>60</v>
      </c>
      <c r="J298" s="140"/>
      <c r="K298" s="140" t="s">
        <v>61</v>
      </c>
      <c r="L298" s="140"/>
      <c r="M298" s="140"/>
      <c r="N298" s="221"/>
      <c r="O298" s="219"/>
      <c r="P298" s="222"/>
      <c r="Q298" s="230"/>
      <c r="R298" s="230"/>
      <c r="S298" s="230"/>
      <c r="T298" s="230"/>
      <c r="U298" s="230"/>
      <c r="V298" s="230"/>
      <c r="W298" s="230"/>
      <c r="X298" s="230"/>
      <c r="Y298" s="230"/>
      <c r="Z298" s="230"/>
      <c r="AA298" s="230"/>
      <c r="AB298" s="230"/>
      <c r="AC298" s="230"/>
      <c r="AD298" s="235"/>
      <c r="AE298" s="235"/>
      <c r="AF298" s="235"/>
      <c r="AG298" s="128"/>
      <c r="AH298" s="128"/>
      <c r="AI298" s="128"/>
      <c r="AJ298" s="128"/>
      <c r="AK298" s="128"/>
      <c r="AL298" s="128"/>
      <c r="AM298" s="128"/>
      <c r="AN298" s="128"/>
      <c r="AO298" s="128"/>
      <c r="AP298" s="128"/>
      <c r="AQ298" s="128"/>
      <c r="AR298" s="128"/>
      <c r="AS298" s="128"/>
      <c r="AT298" s="128"/>
      <c r="AU298" s="128"/>
      <c r="AV298" s="128"/>
      <c r="AW298" s="128"/>
      <c r="AX298" s="128"/>
      <c r="AY298" s="128"/>
      <c r="AZ298" s="128"/>
      <c r="BA298" s="128"/>
      <c r="BB298" s="128"/>
      <c r="BC298" s="128"/>
      <c r="BD298" s="128"/>
      <c r="BE298" s="128"/>
      <c r="BF298" s="128"/>
      <c r="BG298" s="128"/>
      <c r="BH298" s="128"/>
      <c r="BI298" s="128"/>
      <c r="BJ298" s="128"/>
      <c r="BK298" s="128"/>
      <c r="BL298" s="128"/>
      <c r="BM298" s="128"/>
      <c r="BN298" s="128"/>
      <c r="BO298" s="128"/>
      <c r="BP298" s="128"/>
      <c r="BQ298" s="128"/>
      <c r="BR298" s="128"/>
      <c r="BS298" s="128"/>
      <c r="BT298" s="128"/>
      <c r="BU298" s="128"/>
      <c r="BV298" s="128"/>
      <c r="BW298" s="128"/>
      <c r="BX298" s="128"/>
      <c r="BY298" s="128"/>
      <c r="BZ298" s="128"/>
      <c r="CA298" s="128"/>
      <c r="CB298" s="128"/>
      <c r="CC298" s="128"/>
      <c r="CD298" s="128"/>
      <c r="CE298" s="128"/>
      <c r="CF298" s="128"/>
      <c r="CG298" s="128"/>
      <c r="CH298" s="128"/>
      <c r="CI298" s="128"/>
      <c r="CJ298" s="128"/>
      <c r="CK298" s="128"/>
      <c r="CL298" s="128"/>
      <c r="CM298" s="128"/>
      <c r="CN298" s="128"/>
      <c r="CO298" s="128"/>
      <c r="CP298" s="128"/>
      <c r="CQ298" s="128"/>
      <c r="CR298" s="128"/>
      <c r="CS298" s="128"/>
      <c r="CT298" s="128"/>
      <c r="CU298" s="128"/>
      <c r="CV298" s="128"/>
      <c r="CW298" s="128"/>
      <c r="CX298" s="128"/>
      <c r="CY298" s="128"/>
      <c r="CZ298" s="128"/>
      <c r="DA298" s="128"/>
      <c r="DB298" s="128"/>
      <c r="DC298" s="128"/>
      <c r="DD298" s="128"/>
      <c r="DE298" s="128"/>
      <c r="DF298" s="128"/>
      <c r="DG298" s="128"/>
      <c r="DH298" s="128"/>
      <c r="DI298" s="128"/>
      <c r="DJ298" s="128"/>
      <c r="DK298" s="128"/>
      <c r="DL298" s="128"/>
      <c r="DM298" s="128"/>
      <c r="DN298" s="128"/>
      <c r="DO298" s="128"/>
      <c r="DP298" s="128"/>
      <c r="DQ298" s="128"/>
      <c r="DR298" s="128"/>
      <c r="DS298" s="128"/>
      <c r="DT298" s="128"/>
      <c r="DU298" s="128"/>
      <c r="DV298" s="128"/>
      <c r="DW298" s="128"/>
      <c r="DX298" s="128"/>
      <c r="DY298" s="128"/>
      <c r="DZ298" s="128"/>
      <c r="EA298" s="128"/>
      <c r="EB298" s="128"/>
      <c r="EC298" s="128"/>
      <c r="ED298" s="128"/>
      <c r="EE298" s="128"/>
      <c r="EF298" s="128"/>
      <c r="EG298" s="128"/>
      <c r="EH298" s="128"/>
      <c r="EI298" s="128"/>
      <c r="EJ298" s="128"/>
      <c r="EK298" s="128"/>
      <c r="EL298" s="128"/>
      <c r="EM298" s="128"/>
      <c r="EN298" s="128"/>
      <c r="EO298" s="128"/>
      <c r="EP298" s="128"/>
      <c r="EQ298" s="128"/>
      <c r="ER298" s="128"/>
      <c r="ES298" s="128"/>
      <c r="ET298" s="128"/>
      <c r="EU298" s="128"/>
      <c r="EV298" s="128"/>
      <c r="EW298" s="128"/>
      <c r="EX298" s="128"/>
      <c r="EY298" s="128"/>
      <c r="EZ298" s="128"/>
      <c r="FA298" s="128"/>
      <c r="FB298" s="128"/>
      <c r="FC298" s="128"/>
      <c r="FD298" s="128"/>
      <c r="FE298" s="128"/>
      <c r="FF298" s="128"/>
      <c r="FG298" s="128"/>
      <c r="FH298" s="128"/>
      <c r="FI298" s="128"/>
      <c r="FJ298" s="128"/>
      <c r="FK298" s="128"/>
      <c r="FL298" s="128"/>
      <c r="FM298" s="128"/>
      <c r="FN298" s="128"/>
      <c r="FO298" s="128"/>
      <c r="FP298" s="128"/>
      <c r="FQ298" s="128"/>
      <c r="FR298" s="128"/>
      <c r="FS298" s="128"/>
      <c r="FT298" s="128"/>
      <c r="FU298" s="128"/>
      <c r="FV298" s="128"/>
      <c r="FW298" s="128"/>
      <c r="FX298" s="128"/>
      <c r="FY298" s="128"/>
      <c r="FZ298" s="128"/>
      <c r="GA298" s="128"/>
      <c r="GB298" s="128"/>
      <c r="GC298" s="128"/>
      <c r="GD298" s="128"/>
      <c r="GE298" s="128"/>
      <c r="GF298" s="128"/>
      <c r="GG298" s="128"/>
      <c r="GH298" s="128"/>
      <c r="GI298" s="128"/>
      <c r="GJ298" s="128"/>
      <c r="GK298" s="128"/>
      <c r="GL298" s="128"/>
      <c r="GM298" s="128"/>
      <c r="GN298" s="128"/>
      <c r="GO298" s="128"/>
      <c r="GP298" s="128"/>
      <c r="GQ298" s="128"/>
      <c r="GR298" s="128"/>
      <c r="GS298" s="128"/>
      <c r="GT298" s="128"/>
      <c r="GU298" s="128"/>
      <c r="GV298" s="128"/>
      <c r="GW298" s="128"/>
      <c r="GX298" s="128"/>
      <c r="GY298" s="128"/>
      <c r="GZ298" s="128"/>
      <c r="HA298" s="128"/>
      <c r="HB298" s="128"/>
      <c r="HC298" s="128"/>
      <c r="HD298" s="128"/>
      <c r="HE298" s="128"/>
      <c r="HF298" s="128"/>
      <c r="HG298" s="128"/>
      <c r="HH298" s="128"/>
      <c r="HI298" s="128"/>
      <c r="HJ298" s="128"/>
      <c r="HK298" s="128"/>
      <c r="HL298" s="128"/>
      <c r="HM298" s="128"/>
      <c r="HN298" s="128"/>
      <c r="HO298" s="128"/>
      <c r="HP298" s="128"/>
      <c r="HQ298" s="128"/>
      <c r="HR298" s="128"/>
      <c r="HS298" s="128"/>
      <c r="HT298" s="128"/>
      <c r="HU298" s="128"/>
      <c r="HV298" s="128"/>
      <c r="HW298" s="128"/>
      <c r="HX298" s="128"/>
      <c r="HY298" s="128"/>
      <c r="HZ298" s="128"/>
      <c r="IA298" s="128"/>
    </row>
    <row r="299" s="45" customFormat="1" ht="28.8" spans="1:235">
      <c r="A299" s="139"/>
      <c r="B299" s="140" t="s">
        <v>11</v>
      </c>
      <c r="C299" s="140" t="s">
        <v>12</v>
      </c>
      <c r="D299" s="140" t="s">
        <v>11</v>
      </c>
      <c r="E299" s="140" t="s">
        <v>12</v>
      </c>
      <c r="F299" s="140" t="s">
        <v>11</v>
      </c>
      <c r="G299" s="140" t="s">
        <v>12</v>
      </c>
      <c r="H299" s="140" t="s">
        <v>13</v>
      </c>
      <c r="I299" s="140" t="s">
        <v>105</v>
      </c>
      <c r="J299" s="140" t="s">
        <v>106</v>
      </c>
      <c r="K299" s="140" t="s">
        <v>105</v>
      </c>
      <c r="L299" s="140" t="s">
        <v>106</v>
      </c>
      <c r="M299" s="140" t="s">
        <v>16</v>
      </c>
      <c r="N299" s="221" t="s">
        <v>17</v>
      </c>
      <c r="O299" s="219"/>
      <c r="P299" s="222"/>
      <c r="Q299" s="230"/>
      <c r="R299" s="230"/>
      <c r="S299" s="230"/>
      <c r="T299" s="230"/>
      <c r="U299" s="230"/>
      <c r="V299" s="230"/>
      <c r="W299" s="230"/>
      <c r="X299" s="230"/>
      <c r="Y299" s="230"/>
      <c r="Z299" s="230"/>
      <c r="AA299" s="230"/>
      <c r="AB299" s="230"/>
      <c r="AC299" s="230"/>
      <c r="AD299" s="235"/>
      <c r="AE299" s="235"/>
      <c r="AF299" s="235"/>
      <c r="AG299" s="128"/>
      <c r="AH299" s="128"/>
      <c r="AI299" s="128"/>
      <c r="AJ299" s="128"/>
      <c r="AK299" s="128"/>
      <c r="AL299" s="128"/>
      <c r="AM299" s="128"/>
      <c r="AN299" s="128"/>
      <c r="AO299" s="128"/>
      <c r="AP299" s="128"/>
      <c r="AQ299" s="128"/>
      <c r="AR299" s="128"/>
      <c r="AS299" s="128"/>
      <c r="AT299" s="128"/>
      <c r="AU299" s="128"/>
      <c r="AV299" s="128"/>
      <c r="AW299" s="128"/>
      <c r="AX299" s="128"/>
      <c r="AY299" s="128"/>
      <c r="AZ299" s="128"/>
      <c r="BA299" s="128"/>
      <c r="BB299" s="128"/>
      <c r="BC299" s="128"/>
      <c r="BD299" s="128"/>
      <c r="BE299" s="128"/>
      <c r="BF299" s="128"/>
      <c r="BG299" s="128"/>
      <c r="BH299" s="128"/>
      <c r="BI299" s="128"/>
      <c r="BJ299" s="128"/>
      <c r="BK299" s="128"/>
      <c r="BL299" s="128"/>
      <c r="BM299" s="128"/>
      <c r="BN299" s="128"/>
      <c r="BO299" s="128"/>
      <c r="BP299" s="128"/>
      <c r="BQ299" s="128"/>
      <c r="BR299" s="128"/>
      <c r="BS299" s="128"/>
      <c r="BT299" s="128"/>
      <c r="BU299" s="128"/>
      <c r="BV299" s="128"/>
      <c r="BW299" s="128"/>
      <c r="BX299" s="128"/>
      <c r="BY299" s="128"/>
      <c r="BZ299" s="128"/>
      <c r="CA299" s="128"/>
      <c r="CB299" s="128"/>
      <c r="CC299" s="128"/>
      <c r="CD299" s="128"/>
      <c r="CE299" s="128"/>
      <c r="CF299" s="128"/>
      <c r="CG299" s="128"/>
      <c r="CH299" s="128"/>
      <c r="CI299" s="128"/>
      <c r="CJ299" s="128"/>
      <c r="CK299" s="128"/>
      <c r="CL299" s="128"/>
      <c r="CM299" s="128"/>
      <c r="CN299" s="128"/>
      <c r="CO299" s="128"/>
      <c r="CP299" s="128"/>
      <c r="CQ299" s="128"/>
      <c r="CR299" s="128"/>
      <c r="CS299" s="128"/>
      <c r="CT299" s="128"/>
      <c r="CU299" s="128"/>
      <c r="CV299" s="128"/>
      <c r="CW299" s="128"/>
      <c r="CX299" s="128"/>
      <c r="CY299" s="128"/>
      <c r="CZ299" s="128"/>
      <c r="DA299" s="128"/>
      <c r="DB299" s="128"/>
      <c r="DC299" s="128"/>
      <c r="DD299" s="128"/>
      <c r="DE299" s="128"/>
      <c r="DF299" s="128"/>
      <c r="DG299" s="128"/>
      <c r="DH299" s="128"/>
      <c r="DI299" s="128"/>
      <c r="DJ299" s="128"/>
      <c r="DK299" s="128"/>
      <c r="DL299" s="128"/>
      <c r="DM299" s="128"/>
      <c r="DN299" s="128"/>
      <c r="DO299" s="128"/>
      <c r="DP299" s="128"/>
      <c r="DQ299" s="128"/>
      <c r="DR299" s="128"/>
      <c r="DS299" s="128"/>
      <c r="DT299" s="128"/>
      <c r="DU299" s="128"/>
      <c r="DV299" s="128"/>
      <c r="DW299" s="128"/>
      <c r="DX299" s="128"/>
      <c r="DY299" s="128"/>
      <c r="DZ299" s="128"/>
      <c r="EA299" s="128"/>
      <c r="EB299" s="128"/>
      <c r="EC299" s="128"/>
      <c r="ED299" s="128"/>
      <c r="EE299" s="128"/>
      <c r="EF299" s="128"/>
      <c r="EG299" s="128"/>
      <c r="EH299" s="128"/>
      <c r="EI299" s="128"/>
      <c r="EJ299" s="128"/>
      <c r="EK299" s="128"/>
      <c r="EL299" s="128"/>
      <c r="EM299" s="128"/>
      <c r="EN299" s="128"/>
      <c r="EO299" s="128"/>
      <c r="EP299" s="128"/>
      <c r="EQ299" s="128"/>
      <c r="ER299" s="128"/>
      <c r="ES299" s="128"/>
      <c r="ET299" s="128"/>
      <c r="EU299" s="128"/>
      <c r="EV299" s="128"/>
      <c r="EW299" s="128"/>
      <c r="EX299" s="128"/>
      <c r="EY299" s="128"/>
      <c r="EZ299" s="128"/>
      <c r="FA299" s="128"/>
      <c r="FB299" s="128"/>
      <c r="FC299" s="128"/>
      <c r="FD299" s="128"/>
      <c r="FE299" s="128"/>
      <c r="FF299" s="128"/>
      <c r="FG299" s="128"/>
      <c r="FH299" s="128"/>
      <c r="FI299" s="128"/>
      <c r="FJ299" s="128"/>
      <c r="FK299" s="128"/>
      <c r="FL299" s="128"/>
      <c r="FM299" s="128"/>
      <c r="FN299" s="128"/>
      <c r="FO299" s="128"/>
      <c r="FP299" s="128"/>
      <c r="FQ299" s="128"/>
      <c r="FR299" s="128"/>
      <c r="FS299" s="128"/>
      <c r="FT299" s="128"/>
      <c r="FU299" s="128"/>
      <c r="FV299" s="128"/>
      <c r="FW299" s="128"/>
      <c r="FX299" s="128"/>
      <c r="FY299" s="128"/>
      <c r="FZ299" s="128"/>
      <c r="GA299" s="128"/>
      <c r="GB299" s="128"/>
      <c r="GC299" s="128"/>
      <c r="GD299" s="128"/>
      <c r="GE299" s="128"/>
      <c r="GF299" s="128"/>
      <c r="GG299" s="128"/>
      <c r="GH299" s="128"/>
      <c r="GI299" s="128"/>
      <c r="GJ299" s="128"/>
      <c r="GK299" s="128"/>
      <c r="GL299" s="128"/>
      <c r="GM299" s="128"/>
      <c r="GN299" s="128"/>
      <c r="GO299" s="128"/>
      <c r="GP299" s="128"/>
      <c r="GQ299" s="128"/>
      <c r="GR299" s="128"/>
      <c r="GS299" s="128"/>
      <c r="GT299" s="128"/>
      <c r="GU299" s="128"/>
      <c r="GV299" s="128"/>
      <c r="GW299" s="128"/>
      <c r="GX299" s="128"/>
      <c r="GY299" s="128"/>
      <c r="GZ299" s="128"/>
      <c r="HA299" s="128"/>
      <c r="HB299" s="128"/>
      <c r="HC299" s="128"/>
      <c r="HD299" s="128"/>
      <c r="HE299" s="128"/>
      <c r="HF299" s="128"/>
      <c r="HG299" s="128"/>
      <c r="HH299" s="128"/>
      <c r="HI299" s="128"/>
      <c r="HJ299" s="128"/>
      <c r="HK299" s="128"/>
      <c r="HL299" s="128"/>
      <c r="HM299" s="128"/>
      <c r="HN299" s="128"/>
      <c r="HO299" s="128"/>
      <c r="HP299" s="128"/>
      <c r="HQ299" s="128"/>
      <c r="HR299" s="128"/>
      <c r="HS299" s="128"/>
      <c r="HT299" s="128"/>
      <c r="HU299" s="128"/>
      <c r="HV299" s="128"/>
      <c r="HW299" s="128"/>
      <c r="HX299" s="128"/>
      <c r="HY299" s="128"/>
      <c r="HZ299" s="128"/>
      <c r="IA299" s="128"/>
    </row>
    <row r="300" s="45" customFormat="1" spans="1:235">
      <c r="A300" s="139" t="s">
        <v>140</v>
      </c>
      <c r="B300" s="208">
        <v>2700</v>
      </c>
      <c r="C300" s="240">
        <v>106.299212598425</v>
      </c>
      <c r="D300" s="208">
        <v>2100</v>
      </c>
      <c r="E300" s="240">
        <v>82.6771653543307</v>
      </c>
      <c r="F300" s="208">
        <v>140</v>
      </c>
      <c r="G300" s="240">
        <v>5.51181102362205</v>
      </c>
      <c r="H300" s="211" t="s">
        <v>108</v>
      </c>
      <c r="I300" s="208">
        <v>5000</v>
      </c>
      <c r="J300" s="245">
        <v>11023</v>
      </c>
      <c r="K300" s="246">
        <v>4500</v>
      </c>
      <c r="L300" s="245">
        <v>9920.7</v>
      </c>
      <c r="M300" s="141">
        <v>7081</v>
      </c>
      <c r="N300" s="247">
        <v>15610.7726</v>
      </c>
      <c r="O300" s="219"/>
      <c r="P300" s="222"/>
      <c r="Q300" s="231"/>
      <c r="R300" s="249"/>
      <c r="S300" s="231"/>
      <c r="T300" s="249"/>
      <c r="U300" s="231"/>
      <c r="V300" s="249"/>
      <c r="W300" s="234"/>
      <c r="X300" s="229"/>
      <c r="Y300" s="250"/>
      <c r="Z300" s="229"/>
      <c r="AA300" s="250"/>
      <c r="AB300" s="251"/>
      <c r="AC300" s="250"/>
      <c r="AD300" s="235"/>
      <c r="AE300" s="235"/>
      <c r="AF300" s="235"/>
      <c r="AG300" s="128"/>
      <c r="AH300" s="128"/>
      <c r="AI300" s="128"/>
      <c r="AJ300" s="128"/>
      <c r="AK300" s="128"/>
      <c r="AL300" s="128"/>
      <c r="AM300" s="128"/>
      <c r="AN300" s="128"/>
      <c r="AO300" s="128"/>
      <c r="AP300" s="128"/>
      <c r="AQ300" s="128"/>
      <c r="AR300" s="128"/>
      <c r="AS300" s="128"/>
      <c r="AT300" s="128"/>
      <c r="AU300" s="128"/>
      <c r="AV300" s="128"/>
      <c r="AW300" s="128"/>
      <c r="AX300" s="128"/>
      <c r="AY300" s="128"/>
      <c r="AZ300" s="128"/>
      <c r="BA300" s="128"/>
      <c r="BB300" s="128"/>
      <c r="BC300" s="128"/>
      <c r="BD300" s="128"/>
      <c r="BE300" s="128"/>
      <c r="BF300" s="128"/>
      <c r="BG300" s="128"/>
      <c r="BH300" s="128"/>
      <c r="BI300" s="128"/>
      <c r="BJ300" s="128"/>
      <c r="BK300" s="128"/>
      <c r="BL300" s="128"/>
      <c r="BM300" s="128"/>
      <c r="BN300" s="128"/>
      <c r="BO300" s="128"/>
      <c r="BP300" s="128"/>
      <c r="BQ300" s="128"/>
      <c r="BR300" s="128"/>
      <c r="BS300" s="128"/>
      <c r="BT300" s="128"/>
      <c r="BU300" s="128"/>
      <c r="BV300" s="128"/>
      <c r="BW300" s="128"/>
      <c r="BX300" s="128"/>
      <c r="BY300" s="128"/>
      <c r="BZ300" s="128"/>
      <c r="CA300" s="128"/>
      <c r="CB300" s="128"/>
      <c r="CC300" s="128"/>
      <c r="CD300" s="128"/>
      <c r="CE300" s="128"/>
      <c r="CF300" s="128"/>
      <c r="CG300" s="128"/>
      <c r="CH300" s="128"/>
      <c r="CI300" s="128"/>
      <c r="CJ300" s="128"/>
      <c r="CK300" s="128"/>
      <c r="CL300" s="128"/>
      <c r="CM300" s="128"/>
      <c r="CN300" s="128"/>
      <c r="CO300" s="128"/>
      <c r="CP300" s="128"/>
      <c r="CQ300" s="128"/>
      <c r="CR300" s="128"/>
      <c r="CS300" s="128"/>
      <c r="CT300" s="128"/>
      <c r="CU300" s="128"/>
      <c r="CV300" s="128"/>
      <c r="CW300" s="128"/>
      <c r="CX300" s="128"/>
      <c r="CY300" s="128"/>
      <c r="CZ300" s="128"/>
      <c r="DA300" s="128"/>
      <c r="DB300" s="128"/>
      <c r="DC300" s="128"/>
      <c r="DD300" s="128"/>
      <c r="DE300" s="128"/>
      <c r="DF300" s="128"/>
      <c r="DG300" s="128"/>
      <c r="DH300" s="128"/>
      <c r="DI300" s="128"/>
      <c r="DJ300" s="128"/>
      <c r="DK300" s="128"/>
      <c r="DL300" s="128"/>
      <c r="DM300" s="128"/>
      <c r="DN300" s="128"/>
      <c r="DO300" s="128"/>
      <c r="DP300" s="128"/>
      <c r="DQ300" s="128"/>
      <c r="DR300" s="128"/>
      <c r="DS300" s="128"/>
      <c r="DT300" s="128"/>
      <c r="DU300" s="128"/>
      <c r="DV300" s="128"/>
      <c r="DW300" s="128"/>
      <c r="DX300" s="128"/>
      <c r="DY300" s="128"/>
      <c r="DZ300" s="128"/>
      <c r="EA300" s="128"/>
      <c r="EB300" s="128"/>
      <c r="EC300" s="128"/>
      <c r="ED300" s="128"/>
      <c r="EE300" s="128"/>
      <c r="EF300" s="128"/>
      <c r="EG300" s="128"/>
      <c r="EH300" s="128"/>
      <c r="EI300" s="128"/>
      <c r="EJ300" s="128"/>
      <c r="EK300" s="128"/>
      <c r="EL300" s="128"/>
      <c r="EM300" s="128"/>
      <c r="EN300" s="128"/>
      <c r="EO300" s="128"/>
      <c r="EP300" s="128"/>
      <c r="EQ300" s="128"/>
      <c r="ER300" s="128"/>
      <c r="ES300" s="128"/>
      <c r="ET300" s="128"/>
      <c r="EU300" s="128"/>
      <c r="EV300" s="128"/>
      <c r="EW300" s="128"/>
      <c r="EX300" s="128"/>
      <c r="EY300" s="128"/>
      <c r="EZ300" s="128"/>
      <c r="FA300" s="128"/>
      <c r="FB300" s="128"/>
      <c r="FC300" s="128"/>
      <c r="FD300" s="128"/>
      <c r="FE300" s="128"/>
      <c r="FF300" s="128"/>
      <c r="FG300" s="128"/>
      <c r="FH300" s="128"/>
      <c r="FI300" s="128"/>
      <c r="FJ300" s="128"/>
      <c r="FK300" s="128"/>
      <c r="FL300" s="128"/>
      <c r="FM300" s="128"/>
      <c r="FN300" s="128"/>
      <c r="FO300" s="128"/>
      <c r="FP300" s="128"/>
      <c r="FQ300" s="128"/>
      <c r="FR300" s="128"/>
      <c r="FS300" s="128"/>
      <c r="FT300" s="128"/>
      <c r="FU300" s="128"/>
      <c r="FV300" s="128"/>
      <c r="FW300" s="128"/>
      <c r="FX300" s="128"/>
      <c r="FY300" s="128"/>
      <c r="FZ300" s="128"/>
      <c r="GA300" s="128"/>
      <c r="GB300" s="128"/>
      <c r="GC300" s="128"/>
      <c r="GD300" s="128"/>
      <c r="GE300" s="128"/>
      <c r="GF300" s="128"/>
      <c r="GG300" s="128"/>
      <c r="GH300" s="128"/>
      <c r="GI300" s="128"/>
      <c r="GJ300" s="128"/>
      <c r="GK300" s="128"/>
      <c r="GL300" s="128"/>
      <c r="GM300" s="128"/>
      <c r="GN300" s="128"/>
      <c r="GO300" s="128"/>
      <c r="GP300" s="128"/>
      <c r="GQ300" s="128"/>
      <c r="GR300" s="128"/>
      <c r="GS300" s="128"/>
      <c r="GT300" s="128"/>
      <c r="GU300" s="128"/>
      <c r="GV300" s="128"/>
      <c r="GW300" s="128"/>
      <c r="GX300" s="128"/>
      <c r="GY300" s="128"/>
      <c r="GZ300" s="128"/>
      <c r="HA300" s="128"/>
      <c r="HB300" s="128"/>
      <c r="HC300" s="128"/>
      <c r="HD300" s="128"/>
      <c r="HE300" s="128"/>
      <c r="HF300" s="128"/>
      <c r="HG300" s="128"/>
      <c r="HH300" s="128"/>
      <c r="HI300" s="128"/>
      <c r="HJ300" s="128"/>
      <c r="HK300" s="128"/>
      <c r="HL300" s="128"/>
      <c r="HM300" s="128"/>
      <c r="HN300" s="128"/>
      <c r="HO300" s="128"/>
      <c r="HP300" s="128"/>
      <c r="HQ300" s="128"/>
      <c r="HR300" s="128"/>
      <c r="HS300" s="128"/>
      <c r="HT300" s="128"/>
      <c r="HU300" s="128"/>
      <c r="HV300" s="128"/>
      <c r="HW300" s="128"/>
      <c r="HX300" s="128"/>
      <c r="HY300" s="128"/>
      <c r="HZ300" s="128"/>
      <c r="IA300" s="128"/>
    </row>
    <row r="301" s="45" customFormat="1" spans="1:235">
      <c r="A301" s="139"/>
      <c r="B301" s="208">
        <v>3000</v>
      </c>
      <c r="C301" s="209">
        <v>118.110236220472</v>
      </c>
      <c r="D301" s="208">
        <v>2250</v>
      </c>
      <c r="E301" s="209">
        <v>88.5826771653543</v>
      </c>
      <c r="F301" s="208">
        <v>140</v>
      </c>
      <c r="G301" s="209">
        <v>5.51181102362205</v>
      </c>
      <c r="H301" s="208" t="s">
        <v>108</v>
      </c>
      <c r="I301" s="208">
        <v>5000</v>
      </c>
      <c r="J301" s="223">
        <v>11023</v>
      </c>
      <c r="K301" s="208">
        <v>4500</v>
      </c>
      <c r="L301" s="223">
        <v>9920.7</v>
      </c>
      <c r="M301" s="208">
        <v>7120</v>
      </c>
      <c r="N301" s="224">
        <v>15696.752</v>
      </c>
      <c r="O301" s="219"/>
      <c r="P301" s="222"/>
      <c r="Q301" s="231"/>
      <c r="R301" s="232"/>
      <c r="S301" s="231"/>
      <c r="T301" s="232"/>
      <c r="U301" s="231"/>
      <c r="V301" s="232"/>
      <c r="W301" s="234"/>
      <c r="X301" s="231"/>
      <c r="Y301" s="236"/>
      <c r="Z301" s="231"/>
      <c r="AA301" s="236"/>
      <c r="AB301" s="251"/>
      <c r="AC301" s="236"/>
      <c r="AD301" s="235"/>
      <c r="AE301" s="235"/>
      <c r="AF301" s="149"/>
      <c r="AG301" s="128"/>
      <c r="AH301" s="128"/>
      <c r="AI301" s="128"/>
      <c r="AJ301" s="128"/>
      <c r="AK301" s="128"/>
      <c r="AL301" s="128"/>
      <c r="AM301" s="128"/>
      <c r="AN301" s="128"/>
      <c r="AO301" s="128"/>
      <c r="AP301" s="128"/>
      <c r="AQ301" s="128"/>
      <c r="AR301" s="128"/>
      <c r="AS301" s="128"/>
      <c r="AT301" s="128"/>
      <c r="AU301" s="128"/>
      <c r="AV301" s="128"/>
      <c r="AW301" s="128"/>
      <c r="AX301" s="128"/>
      <c r="AY301" s="128"/>
      <c r="AZ301" s="128"/>
      <c r="BA301" s="128"/>
      <c r="BB301" s="128"/>
      <c r="BC301" s="128"/>
      <c r="BD301" s="128"/>
      <c r="BE301" s="128"/>
      <c r="BF301" s="128"/>
      <c r="BG301" s="128"/>
      <c r="BH301" s="128"/>
      <c r="BI301" s="128"/>
      <c r="BJ301" s="128"/>
      <c r="BK301" s="128"/>
      <c r="BL301" s="128"/>
      <c r="BM301" s="128"/>
      <c r="BN301" s="128"/>
      <c r="BO301" s="128"/>
      <c r="BP301" s="128"/>
      <c r="BQ301" s="128"/>
      <c r="BR301" s="128"/>
      <c r="BS301" s="128"/>
      <c r="BT301" s="128"/>
      <c r="BU301" s="128"/>
      <c r="BV301" s="128"/>
      <c r="BW301" s="128"/>
      <c r="BX301" s="128"/>
      <c r="BY301" s="128"/>
      <c r="BZ301" s="128"/>
      <c r="CA301" s="128"/>
      <c r="CB301" s="128"/>
      <c r="CC301" s="128"/>
      <c r="CD301" s="128"/>
      <c r="CE301" s="128"/>
      <c r="CF301" s="128"/>
      <c r="CG301" s="128"/>
      <c r="CH301" s="128"/>
      <c r="CI301" s="128"/>
      <c r="CJ301" s="128"/>
      <c r="CK301" s="128"/>
      <c r="CL301" s="128"/>
      <c r="CM301" s="128"/>
      <c r="CN301" s="128"/>
      <c r="CO301" s="128"/>
      <c r="CP301" s="128"/>
      <c r="CQ301" s="128"/>
      <c r="CR301" s="128"/>
      <c r="CS301" s="128"/>
      <c r="CT301" s="128"/>
      <c r="CU301" s="128"/>
      <c r="CV301" s="128"/>
      <c r="CW301" s="128"/>
      <c r="CX301" s="128"/>
      <c r="CY301" s="128"/>
      <c r="CZ301" s="128"/>
      <c r="DA301" s="128"/>
      <c r="DB301" s="128"/>
      <c r="DC301" s="128"/>
      <c r="DD301" s="128"/>
      <c r="DE301" s="128"/>
      <c r="DF301" s="128"/>
      <c r="DG301" s="128"/>
      <c r="DH301" s="128"/>
      <c r="DI301" s="128"/>
      <c r="DJ301" s="128"/>
      <c r="DK301" s="128"/>
      <c r="DL301" s="128"/>
      <c r="DM301" s="128"/>
      <c r="DN301" s="128"/>
      <c r="DO301" s="128"/>
      <c r="DP301" s="128"/>
      <c r="DQ301" s="128"/>
      <c r="DR301" s="128"/>
      <c r="DS301" s="128"/>
      <c r="DT301" s="128"/>
      <c r="DU301" s="128"/>
      <c r="DV301" s="128"/>
      <c r="DW301" s="128"/>
      <c r="DX301" s="128"/>
      <c r="DY301" s="128"/>
      <c r="DZ301" s="128"/>
      <c r="EA301" s="128"/>
      <c r="EB301" s="128"/>
      <c r="EC301" s="128"/>
      <c r="ED301" s="128"/>
      <c r="EE301" s="128"/>
      <c r="EF301" s="128"/>
      <c r="EG301" s="128"/>
      <c r="EH301" s="128"/>
      <c r="EI301" s="128"/>
      <c r="EJ301" s="128"/>
      <c r="EK301" s="128"/>
      <c r="EL301" s="128"/>
      <c r="EM301" s="128"/>
      <c r="EN301" s="128"/>
      <c r="EO301" s="128"/>
      <c r="EP301" s="128"/>
      <c r="EQ301" s="128"/>
      <c r="ER301" s="128"/>
      <c r="ES301" s="128"/>
      <c r="ET301" s="128"/>
      <c r="EU301" s="128"/>
      <c r="EV301" s="128"/>
      <c r="EW301" s="128"/>
      <c r="EX301" s="128"/>
      <c r="EY301" s="128"/>
      <c r="EZ301" s="128"/>
      <c r="FA301" s="128"/>
      <c r="FB301" s="128"/>
      <c r="FC301" s="128"/>
      <c r="FD301" s="128"/>
      <c r="FE301" s="128"/>
      <c r="FF301" s="128"/>
      <c r="FG301" s="128"/>
      <c r="FH301" s="128"/>
      <c r="FI301" s="128"/>
      <c r="FJ301" s="128"/>
      <c r="FK301" s="128"/>
      <c r="FL301" s="128"/>
      <c r="FM301" s="128"/>
      <c r="FN301" s="128"/>
      <c r="FO301" s="128"/>
      <c r="FP301" s="128"/>
      <c r="FQ301" s="128"/>
      <c r="FR301" s="128"/>
      <c r="FS301" s="128"/>
      <c r="FT301" s="128"/>
      <c r="FU301" s="128"/>
      <c r="FV301" s="128"/>
      <c r="FW301" s="128"/>
      <c r="FX301" s="128"/>
      <c r="FY301" s="128"/>
      <c r="FZ301" s="128"/>
      <c r="GA301" s="128"/>
      <c r="GB301" s="128"/>
      <c r="GC301" s="128"/>
      <c r="GD301" s="128"/>
      <c r="GE301" s="128"/>
      <c r="GF301" s="128"/>
      <c r="GG301" s="128"/>
      <c r="GH301" s="128"/>
      <c r="GI301" s="128"/>
      <c r="GJ301" s="128"/>
      <c r="GK301" s="128"/>
      <c r="GL301" s="128"/>
      <c r="GM301" s="128"/>
      <c r="GN301" s="128"/>
      <c r="GO301" s="128"/>
      <c r="GP301" s="128"/>
      <c r="GQ301" s="128"/>
      <c r="GR301" s="128"/>
      <c r="GS301" s="128"/>
      <c r="GT301" s="128"/>
      <c r="GU301" s="128"/>
      <c r="GV301" s="128"/>
      <c r="GW301" s="128"/>
      <c r="GX301" s="128"/>
      <c r="GY301" s="128"/>
      <c r="GZ301" s="128"/>
      <c r="HA301" s="128"/>
      <c r="HB301" s="128"/>
      <c r="HC301" s="128"/>
      <c r="HD301" s="128"/>
      <c r="HE301" s="128"/>
      <c r="HF301" s="128"/>
      <c r="HG301" s="128"/>
      <c r="HH301" s="128"/>
      <c r="HI301" s="128"/>
      <c r="HJ301" s="128"/>
      <c r="HK301" s="128"/>
      <c r="HL301" s="128"/>
      <c r="HM301" s="128"/>
      <c r="HN301" s="128"/>
      <c r="HO301" s="128"/>
      <c r="HP301" s="128"/>
      <c r="HQ301" s="128"/>
      <c r="HR301" s="128"/>
      <c r="HS301" s="128"/>
      <c r="HT301" s="128"/>
      <c r="HU301" s="128"/>
      <c r="HV301" s="128"/>
      <c r="HW301" s="128"/>
      <c r="HX301" s="128"/>
      <c r="HY301" s="128"/>
      <c r="HZ301" s="128"/>
      <c r="IA301" s="128"/>
    </row>
    <row r="302" s="45" customFormat="1" spans="1:235">
      <c r="A302" s="139"/>
      <c r="B302" s="208">
        <v>3500</v>
      </c>
      <c r="C302" s="240">
        <v>137.795275590551</v>
      </c>
      <c r="D302" s="208">
        <v>2500</v>
      </c>
      <c r="E302" s="240">
        <v>98.4251968503937</v>
      </c>
      <c r="F302" s="208">
        <v>140</v>
      </c>
      <c r="G302" s="240">
        <v>5.51181102362205</v>
      </c>
      <c r="H302" s="211" t="s">
        <v>108</v>
      </c>
      <c r="I302" s="208">
        <v>5000</v>
      </c>
      <c r="J302" s="245">
        <v>11023</v>
      </c>
      <c r="K302" s="208">
        <v>4500</v>
      </c>
      <c r="L302" s="245">
        <v>9920.7</v>
      </c>
      <c r="M302" s="141">
        <v>7185</v>
      </c>
      <c r="N302" s="247">
        <v>15840.051</v>
      </c>
      <c r="O302" s="219"/>
      <c r="P302" s="222"/>
      <c r="Q302" s="231"/>
      <c r="R302" s="249"/>
      <c r="S302" s="231"/>
      <c r="T302" s="249"/>
      <c r="U302" s="231"/>
      <c r="V302" s="249"/>
      <c r="W302" s="234"/>
      <c r="X302" s="229"/>
      <c r="Y302" s="250"/>
      <c r="Z302" s="229"/>
      <c r="AA302" s="250"/>
      <c r="AB302" s="251"/>
      <c r="AC302" s="250"/>
      <c r="AD302" s="235"/>
      <c r="AE302" s="235"/>
      <c r="AF302" s="235"/>
      <c r="AG302" s="128"/>
      <c r="AH302" s="128"/>
      <c r="AI302" s="128"/>
      <c r="AJ302" s="128"/>
      <c r="AK302" s="128"/>
      <c r="AL302" s="128"/>
      <c r="AM302" s="128"/>
      <c r="AN302" s="128"/>
      <c r="AO302" s="128"/>
      <c r="AP302" s="128"/>
      <c r="AQ302" s="128"/>
      <c r="AR302" s="128"/>
      <c r="AS302" s="128"/>
      <c r="AT302" s="128"/>
      <c r="AU302" s="128"/>
      <c r="AV302" s="128"/>
      <c r="AW302" s="128"/>
      <c r="AX302" s="128"/>
      <c r="AY302" s="128"/>
      <c r="AZ302" s="128"/>
      <c r="BA302" s="128"/>
      <c r="BB302" s="128"/>
      <c r="BC302" s="128"/>
      <c r="BD302" s="128"/>
      <c r="BE302" s="128"/>
      <c r="BF302" s="128"/>
      <c r="BG302" s="128"/>
      <c r="BH302" s="128"/>
      <c r="BI302" s="128"/>
      <c r="BJ302" s="128"/>
      <c r="BK302" s="128"/>
      <c r="BL302" s="128"/>
      <c r="BM302" s="128"/>
      <c r="BN302" s="128"/>
      <c r="BO302" s="128"/>
      <c r="BP302" s="128"/>
      <c r="BQ302" s="128"/>
      <c r="BR302" s="128"/>
      <c r="BS302" s="128"/>
      <c r="BT302" s="128"/>
      <c r="BU302" s="128"/>
      <c r="BV302" s="128"/>
      <c r="BW302" s="128"/>
      <c r="BX302" s="128"/>
      <c r="BY302" s="128"/>
      <c r="BZ302" s="128"/>
      <c r="CA302" s="128"/>
      <c r="CB302" s="128"/>
      <c r="CC302" s="128"/>
      <c r="CD302" s="128"/>
      <c r="CE302" s="128"/>
      <c r="CF302" s="128"/>
      <c r="CG302" s="128"/>
      <c r="CH302" s="128"/>
      <c r="CI302" s="128"/>
      <c r="CJ302" s="128"/>
      <c r="CK302" s="128"/>
      <c r="CL302" s="128"/>
      <c r="CM302" s="128"/>
      <c r="CN302" s="128"/>
      <c r="CO302" s="128"/>
      <c r="CP302" s="128"/>
      <c r="CQ302" s="128"/>
      <c r="CR302" s="128"/>
      <c r="CS302" s="128"/>
      <c r="CT302" s="128"/>
      <c r="CU302" s="128"/>
      <c r="CV302" s="128"/>
      <c r="CW302" s="128"/>
      <c r="CX302" s="128"/>
      <c r="CY302" s="128"/>
      <c r="CZ302" s="128"/>
      <c r="DA302" s="128"/>
      <c r="DB302" s="128"/>
      <c r="DC302" s="128"/>
      <c r="DD302" s="128"/>
      <c r="DE302" s="128"/>
      <c r="DF302" s="128"/>
      <c r="DG302" s="128"/>
      <c r="DH302" s="128"/>
      <c r="DI302" s="128"/>
      <c r="DJ302" s="128"/>
      <c r="DK302" s="128"/>
      <c r="DL302" s="128"/>
      <c r="DM302" s="128"/>
      <c r="DN302" s="128"/>
      <c r="DO302" s="128"/>
      <c r="DP302" s="128"/>
      <c r="DQ302" s="128"/>
      <c r="DR302" s="128"/>
      <c r="DS302" s="128"/>
      <c r="DT302" s="128"/>
      <c r="DU302" s="128"/>
      <c r="DV302" s="128"/>
      <c r="DW302" s="128"/>
      <c r="DX302" s="128"/>
      <c r="DY302" s="128"/>
      <c r="DZ302" s="128"/>
      <c r="EA302" s="128"/>
      <c r="EB302" s="128"/>
      <c r="EC302" s="128"/>
      <c r="ED302" s="128"/>
      <c r="EE302" s="128"/>
      <c r="EF302" s="128"/>
      <c r="EG302" s="128"/>
      <c r="EH302" s="128"/>
      <c r="EI302" s="128"/>
      <c r="EJ302" s="128"/>
      <c r="EK302" s="128"/>
      <c r="EL302" s="128"/>
      <c r="EM302" s="128"/>
      <c r="EN302" s="128"/>
      <c r="EO302" s="128"/>
      <c r="EP302" s="128"/>
      <c r="EQ302" s="128"/>
      <c r="ER302" s="128"/>
      <c r="ES302" s="128"/>
      <c r="ET302" s="128"/>
      <c r="EU302" s="128"/>
      <c r="EV302" s="128"/>
      <c r="EW302" s="128"/>
      <c r="EX302" s="128"/>
      <c r="EY302" s="128"/>
      <c r="EZ302" s="128"/>
      <c r="FA302" s="128"/>
      <c r="FB302" s="128"/>
      <c r="FC302" s="128"/>
      <c r="FD302" s="128"/>
      <c r="FE302" s="128"/>
      <c r="FF302" s="128"/>
      <c r="FG302" s="128"/>
      <c r="FH302" s="128"/>
      <c r="FI302" s="128"/>
      <c r="FJ302" s="128"/>
      <c r="FK302" s="128"/>
      <c r="FL302" s="128"/>
      <c r="FM302" s="128"/>
      <c r="FN302" s="128"/>
      <c r="FO302" s="128"/>
      <c r="FP302" s="128"/>
      <c r="FQ302" s="128"/>
      <c r="FR302" s="128"/>
      <c r="FS302" s="128"/>
      <c r="FT302" s="128"/>
      <c r="FU302" s="128"/>
      <c r="FV302" s="128"/>
      <c r="FW302" s="128"/>
      <c r="FX302" s="128"/>
      <c r="FY302" s="128"/>
      <c r="FZ302" s="128"/>
      <c r="GA302" s="128"/>
      <c r="GB302" s="128"/>
      <c r="GC302" s="128"/>
      <c r="GD302" s="128"/>
      <c r="GE302" s="128"/>
      <c r="GF302" s="128"/>
      <c r="GG302" s="128"/>
      <c r="GH302" s="128"/>
      <c r="GI302" s="128"/>
      <c r="GJ302" s="128"/>
      <c r="GK302" s="128"/>
      <c r="GL302" s="128"/>
      <c r="GM302" s="128"/>
      <c r="GN302" s="128"/>
      <c r="GO302" s="128"/>
      <c r="GP302" s="128"/>
      <c r="GQ302" s="128"/>
      <c r="GR302" s="128"/>
      <c r="GS302" s="128"/>
      <c r="GT302" s="128"/>
      <c r="GU302" s="128"/>
      <c r="GV302" s="128"/>
      <c r="GW302" s="128"/>
      <c r="GX302" s="128"/>
      <c r="GY302" s="128"/>
      <c r="GZ302" s="128"/>
      <c r="HA302" s="128"/>
      <c r="HB302" s="128"/>
      <c r="HC302" s="128"/>
      <c r="HD302" s="128"/>
      <c r="HE302" s="128"/>
      <c r="HF302" s="128"/>
      <c r="HG302" s="128"/>
      <c r="HH302" s="128"/>
      <c r="HI302" s="128"/>
      <c r="HJ302" s="128"/>
      <c r="HK302" s="128"/>
      <c r="HL302" s="128"/>
      <c r="HM302" s="128"/>
      <c r="HN302" s="128"/>
      <c r="HO302" s="128"/>
      <c r="HP302" s="128"/>
      <c r="HQ302" s="128"/>
      <c r="HR302" s="128"/>
      <c r="HS302" s="128"/>
      <c r="HT302" s="128"/>
      <c r="HU302" s="128"/>
      <c r="HV302" s="128"/>
      <c r="HW302" s="128"/>
      <c r="HX302" s="128"/>
      <c r="HY302" s="128"/>
      <c r="HZ302" s="128"/>
      <c r="IA302" s="128"/>
    </row>
    <row r="303" s="45" customFormat="1" spans="1:235">
      <c r="A303" s="139"/>
      <c r="B303" s="208">
        <v>4000</v>
      </c>
      <c r="C303" s="209">
        <v>157.48031496063</v>
      </c>
      <c r="D303" s="208">
        <v>2800</v>
      </c>
      <c r="E303" s="209">
        <v>110.236220472441</v>
      </c>
      <c r="F303" s="208">
        <v>140</v>
      </c>
      <c r="G303" s="209">
        <v>5.51181102362205</v>
      </c>
      <c r="H303" s="208" t="s">
        <v>39</v>
      </c>
      <c r="I303" s="208">
        <v>5000</v>
      </c>
      <c r="J303" s="223">
        <v>11023</v>
      </c>
      <c r="K303" s="208">
        <v>4500</v>
      </c>
      <c r="L303" s="223">
        <v>9920.7</v>
      </c>
      <c r="M303" s="208">
        <v>7264</v>
      </c>
      <c r="N303" s="224">
        <v>16014.2144</v>
      </c>
      <c r="O303" s="219"/>
      <c r="P303" s="222"/>
      <c r="Q303" s="231"/>
      <c r="R303" s="232"/>
      <c r="S303" s="231"/>
      <c r="T303" s="232"/>
      <c r="U303" s="231"/>
      <c r="V303" s="232"/>
      <c r="W303" s="231"/>
      <c r="X303" s="231"/>
      <c r="Y303" s="236"/>
      <c r="Z303" s="231"/>
      <c r="AA303" s="236"/>
      <c r="AB303" s="251"/>
      <c r="AC303" s="236"/>
      <c r="AD303" s="235"/>
      <c r="AE303" s="235"/>
      <c r="AF303" s="235"/>
      <c r="AG303" s="128"/>
      <c r="AH303" s="128"/>
      <c r="AI303" s="128"/>
      <c r="AJ303" s="128"/>
      <c r="AK303" s="128"/>
      <c r="AL303" s="128"/>
      <c r="AM303" s="128"/>
      <c r="AN303" s="128"/>
      <c r="AO303" s="128"/>
      <c r="AP303" s="128"/>
      <c r="AQ303" s="128"/>
      <c r="AR303" s="128"/>
      <c r="AS303" s="128"/>
      <c r="AT303" s="128"/>
      <c r="AU303" s="128"/>
      <c r="AV303" s="128"/>
      <c r="AW303" s="128"/>
      <c r="AX303" s="128"/>
      <c r="AY303" s="128"/>
      <c r="AZ303" s="128"/>
      <c r="BA303" s="128"/>
      <c r="BB303" s="128"/>
      <c r="BC303" s="128"/>
      <c r="BD303" s="128"/>
      <c r="BE303" s="128"/>
      <c r="BF303" s="128"/>
      <c r="BG303" s="128"/>
      <c r="BH303" s="128"/>
      <c r="BI303" s="128"/>
      <c r="BJ303" s="128"/>
      <c r="BK303" s="128"/>
      <c r="BL303" s="128"/>
      <c r="BM303" s="128"/>
      <c r="BN303" s="128"/>
      <c r="BO303" s="128"/>
      <c r="BP303" s="128"/>
      <c r="BQ303" s="128"/>
      <c r="BR303" s="128"/>
      <c r="BS303" s="128"/>
      <c r="BT303" s="128"/>
      <c r="BU303" s="128"/>
      <c r="BV303" s="128"/>
      <c r="BW303" s="128"/>
      <c r="BX303" s="128"/>
      <c r="BY303" s="128"/>
      <c r="BZ303" s="128"/>
      <c r="CA303" s="128"/>
      <c r="CB303" s="128"/>
      <c r="CC303" s="128"/>
      <c r="CD303" s="128"/>
      <c r="CE303" s="128"/>
      <c r="CF303" s="128"/>
      <c r="CG303" s="128"/>
      <c r="CH303" s="128"/>
      <c r="CI303" s="128"/>
      <c r="CJ303" s="128"/>
      <c r="CK303" s="128"/>
      <c r="CL303" s="128"/>
      <c r="CM303" s="128"/>
      <c r="CN303" s="128"/>
      <c r="CO303" s="128"/>
      <c r="CP303" s="128"/>
      <c r="CQ303" s="128"/>
      <c r="CR303" s="128"/>
      <c r="CS303" s="128"/>
      <c r="CT303" s="128"/>
      <c r="CU303" s="128"/>
      <c r="CV303" s="128"/>
      <c r="CW303" s="128"/>
      <c r="CX303" s="128"/>
      <c r="CY303" s="128"/>
      <c r="CZ303" s="128"/>
      <c r="DA303" s="128"/>
      <c r="DB303" s="128"/>
      <c r="DC303" s="128"/>
      <c r="DD303" s="128"/>
      <c r="DE303" s="128"/>
      <c r="DF303" s="128"/>
      <c r="DG303" s="128"/>
      <c r="DH303" s="128"/>
      <c r="DI303" s="128"/>
      <c r="DJ303" s="128"/>
      <c r="DK303" s="128"/>
      <c r="DL303" s="128"/>
      <c r="DM303" s="128"/>
      <c r="DN303" s="128"/>
      <c r="DO303" s="128"/>
      <c r="DP303" s="128"/>
      <c r="DQ303" s="128"/>
      <c r="DR303" s="128"/>
      <c r="DS303" s="128"/>
      <c r="DT303" s="128"/>
      <c r="DU303" s="128"/>
      <c r="DV303" s="128"/>
      <c r="DW303" s="128"/>
      <c r="DX303" s="128"/>
      <c r="DY303" s="128"/>
      <c r="DZ303" s="128"/>
      <c r="EA303" s="128"/>
      <c r="EB303" s="128"/>
      <c r="EC303" s="128"/>
      <c r="ED303" s="128"/>
      <c r="EE303" s="128"/>
      <c r="EF303" s="128"/>
      <c r="EG303" s="128"/>
      <c r="EH303" s="128"/>
      <c r="EI303" s="128"/>
      <c r="EJ303" s="128"/>
      <c r="EK303" s="128"/>
      <c r="EL303" s="128"/>
      <c r="EM303" s="128"/>
      <c r="EN303" s="128"/>
      <c r="EO303" s="128"/>
      <c r="EP303" s="128"/>
      <c r="EQ303" s="128"/>
      <c r="ER303" s="128"/>
      <c r="ES303" s="128"/>
      <c r="ET303" s="128"/>
      <c r="EU303" s="128"/>
      <c r="EV303" s="128"/>
      <c r="EW303" s="128"/>
      <c r="EX303" s="128"/>
      <c r="EY303" s="128"/>
      <c r="EZ303" s="128"/>
      <c r="FA303" s="128"/>
      <c r="FB303" s="128"/>
      <c r="FC303" s="128"/>
      <c r="FD303" s="128"/>
      <c r="FE303" s="128"/>
      <c r="FF303" s="128"/>
      <c r="FG303" s="128"/>
      <c r="FH303" s="128"/>
      <c r="FI303" s="128"/>
      <c r="FJ303" s="128"/>
      <c r="FK303" s="128"/>
      <c r="FL303" s="128"/>
      <c r="FM303" s="128"/>
      <c r="FN303" s="128"/>
      <c r="FO303" s="128"/>
      <c r="FP303" s="128"/>
      <c r="FQ303" s="128"/>
      <c r="FR303" s="128"/>
      <c r="FS303" s="128"/>
      <c r="FT303" s="128"/>
      <c r="FU303" s="128"/>
      <c r="FV303" s="128"/>
      <c r="FW303" s="128"/>
      <c r="FX303" s="128"/>
      <c r="FY303" s="128"/>
      <c r="FZ303" s="128"/>
      <c r="GA303" s="128"/>
      <c r="GB303" s="128"/>
      <c r="GC303" s="128"/>
      <c r="GD303" s="128"/>
      <c r="GE303" s="128"/>
      <c r="GF303" s="128"/>
      <c r="GG303" s="128"/>
      <c r="GH303" s="128"/>
      <c r="GI303" s="128"/>
      <c r="GJ303" s="128"/>
      <c r="GK303" s="128"/>
      <c r="GL303" s="128"/>
      <c r="GM303" s="128"/>
      <c r="GN303" s="128"/>
      <c r="GO303" s="128"/>
      <c r="GP303" s="128"/>
      <c r="GQ303" s="128"/>
      <c r="GR303" s="128"/>
      <c r="GS303" s="128"/>
      <c r="GT303" s="128"/>
      <c r="GU303" s="128"/>
      <c r="GV303" s="128"/>
      <c r="GW303" s="128"/>
      <c r="GX303" s="128"/>
      <c r="GY303" s="128"/>
      <c r="GZ303" s="128"/>
      <c r="HA303" s="128"/>
      <c r="HB303" s="128"/>
      <c r="HC303" s="128"/>
      <c r="HD303" s="128"/>
      <c r="HE303" s="128"/>
      <c r="HF303" s="128"/>
      <c r="HG303" s="128"/>
      <c r="HH303" s="128"/>
      <c r="HI303" s="128"/>
      <c r="HJ303" s="128"/>
      <c r="HK303" s="128"/>
      <c r="HL303" s="128"/>
      <c r="HM303" s="128"/>
      <c r="HN303" s="128"/>
      <c r="HO303" s="128"/>
      <c r="HP303" s="128"/>
      <c r="HQ303" s="128"/>
      <c r="HR303" s="128"/>
      <c r="HS303" s="128"/>
      <c r="HT303" s="128"/>
      <c r="HU303" s="128"/>
      <c r="HV303" s="128"/>
      <c r="HW303" s="128"/>
      <c r="HX303" s="128"/>
      <c r="HY303" s="128"/>
      <c r="HZ303" s="128"/>
      <c r="IA303" s="128"/>
    </row>
    <row r="304" s="45" customFormat="1" spans="1:235">
      <c r="A304" s="139"/>
      <c r="B304" s="208">
        <v>4500</v>
      </c>
      <c r="C304" s="240">
        <v>177.165354330709</v>
      </c>
      <c r="D304" s="208">
        <v>3050</v>
      </c>
      <c r="E304" s="240">
        <v>120.07874015748</v>
      </c>
      <c r="F304" s="208">
        <v>140</v>
      </c>
      <c r="G304" s="240">
        <v>5.51181102362205</v>
      </c>
      <c r="H304" s="211" t="s">
        <v>39</v>
      </c>
      <c r="I304" s="208">
        <v>4900</v>
      </c>
      <c r="J304" s="245">
        <v>10802.54</v>
      </c>
      <c r="K304" s="208">
        <v>4500</v>
      </c>
      <c r="L304" s="245">
        <v>9920.7</v>
      </c>
      <c r="M304" s="141">
        <v>7374</v>
      </c>
      <c r="N304" s="247">
        <v>16256.7204</v>
      </c>
      <c r="O304" s="219"/>
      <c r="P304" s="222"/>
      <c r="Q304" s="231"/>
      <c r="R304" s="249"/>
      <c r="S304" s="231"/>
      <c r="T304" s="249"/>
      <c r="U304" s="231"/>
      <c r="V304" s="249"/>
      <c r="W304" s="234"/>
      <c r="X304" s="229"/>
      <c r="Y304" s="250"/>
      <c r="Z304" s="229"/>
      <c r="AA304" s="250"/>
      <c r="AB304" s="251"/>
      <c r="AC304" s="250"/>
      <c r="AD304" s="235"/>
      <c r="AE304" s="235"/>
      <c r="AF304" s="235"/>
      <c r="AG304" s="128"/>
      <c r="AH304" s="128"/>
      <c r="AI304" s="128"/>
      <c r="AJ304" s="128"/>
      <c r="AK304" s="128"/>
      <c r="AL304" s="128"/>
      <c r="AM304" s="128"/>
      <c r="AN304" s="128"/>
      <c r="AO304" s="128"/>
      <c r="AP304" s="128"/>
      <c r="AQ304" s="128"/>
      <c r="AR304" s="128"/>
      <c r="AS304" s="128"/>
      <c r="AT304" s="128"/>
      <c r="AU304" s="128"/>
      <c r="AV304" s="128"/>
      <c r="AW304" s="128"/>
      <c r="AX304" s="128"/>
      <c r="AY304" s="128"/>
      <c r="AZ304" s="128"/>
      <c r="BA304" s="128"/>
      <c r="BB304" s="128"/>
      <c r="BC304" s="128"/>
      <c r="BD304" s="128"/>
      <c r="BE304" s="128"/>
      <c r="BF304" s="128"/>
      <c r="BG304" s="128"/>
      <c r="BH304" s="128"/>
      <c r="BI304" s="128"/>
      <c r="BJ304" s="128"/>
      <c r="BK304" s="128"/>
      <c r="BL304" s="128"/>
      <c r="BM304" s="128"/>
      <c r="BN304" s="128"/>
      <c r="BO304" s="128"/>
      <c r="BP304" s="128"/>
      <c r="BQ304" s="128"/>
      <c r="BR304" s="128"/>
      <c r="BS304" s="128"/>
      <c r="BT304" s="128"/>
      <c r="BU304" s="128"/>
      <c r="BV304" s="128"/>
      <c r="BW304" s="128"/>
      <c r="BX304" s="128"/>
      <c r="BY304" s="128"/>
      <c r="BZ304" s="128"/>
      <c r="CA304" s="128"/>
      <c r="CB304" s="128"/>
      <c r="CC304" s="128"/>
      <c r="CD304" s="128"/>
      <c r="CE304" s="128"/>
      <c r="CF304" s="128"/>
      <c r="CG304" s="128"/>
      <c r="CH304" s="128"/>
      <c r="CI304" s="128"/>
      <c r="CJ304" s="128"/>
      <c r="CK304" s="128"/>
      <c r="CL304" s="128"/>
      <c r="CM304" s="128"/>
      <c r="CN304" s="128"/>
      <c r="CO304" s="128"/>
      <c r="CP304" s="128"/>
      <c r="CQ304" s="128"/>
      <c r="CR304" s="128"/>
      <c r="CS304" s="128"/>
      <c r="CT304" s="128"/>
      <c r="CU304" s="128"/>
      <c r="CV304" s="128"/>
      <c r="CW304" s="128"/>
      <c r="CX304" s="128"/>
      <c r="CY304" s="128"/>
      <c r="CZ304" s="128"/>
      <c r="DA304" s="128"/>
      <c r="DB304" s="128"/>
      <c r="DC304" s="128"/>
      <c r="DD304" s="128"/>
      <c r="DE304" s="128"/>
      <c r="DF304" s="128"/>
      <c r="DG304" s="128"/>
      <c r="DH304" s="128"/>
      <c r="DI304" s="128"/>
      <c r="DJ304" s="128"/>
      <c r="DK304" s="128"/>
      <c r="DL304" s="128"/>
      <c r="DM304" s="128"/>
      <c r="DN304" s="128"/>
      <c r="DO304" s="128"/>
      <c r="DP304" s="128"/>
      <c r="DQ304" s="128"/>
      <c r="DR304" s="128"/>
      <c r="DS304" s="128"/>
      <c r="DT304" s="128"/>
      <c r="DU304" s="128"/>
      <c r="DV304" s="128"/>
      <c r="DW304" s="128"/>
      <c r="DX304" s="128"/>
      <c r="DY304" s="128"/>
      <c r="DZ304" s="128"/>
      <c r="EA304" s="128"/>
      <c r="EB304" s="128"/>
      <c r="EC304" s="128"/>
      <c r="ED304" s="128"/>
      <c r="EE304" s="128"/>
      <c r="EF304" s="128"/>
      <c r="EG304" s="128"/>
      <c r="EH304" s="128"/>
      <c r="EI304" s="128"/>
      <c r="EJ304" s="128"/>
      <c r="EK304" s="128"/>
      <c r="EL304" s="128"/>
      <c r="EM304" s="128"/>
      <c r="EN304" s="128"/>
      <c r="EO304" s="128"/>
      <c r="EP304" s="128"/>
      <c r="EQ304" s="128"/>
      <c r="ER304" s="128"/>
      <c r="ES304" s="128"/>
      <c r="ET304" s="128"/>
      <c r="EU304" s="128"/>
      <c r="EV304" s="128"/>
      <c r="EW304" s="128"/>
      <c r="EX304" s="128"/>
      <c r="EY304" s="128"/>
      <c r="EZ304" s="128"/>
      <c r="FA304" s="128"/>
      <c r="FB304" s="128"/>
      <c r="FC304" s="128"/>
      <c r="FD304" s="128"/>
      <c r="FE304" s="128"/>
      <c r="FF304" s="128"/>
      <c r="FG304" s="128"/>
      <c r="FH304" s="128"/>
      <c r="FI304" s="128"/>
      <c r="FJ304" s="128"/>
      <c r="FK304" s="128"/>
      <c r="FL304" s="128"/>
      <c r="FM304" s="128"/>
      <c r="FN304" s="128"/>
      <c r="FO304" s="128"/>
      <c r="FP304" s="128"/>
      <c r="FQ304" s="128"/>
      <c r="FR304" s="128"/>
      <c r="FS304" s="128"/>
      <c r="FT304" s="128"/>
      <c r="FU304" s="128"/>
      <c r="FV304" s="128"/>
      <c r="FW304" s="128"/>
      <c r="FX304" s="128"/>
      <c r="FY304" s="128"/>
      <c r="FZ304" s="128"/>
      <c r="GA304" s="128"/>
      <c r="GB304" s="128"/>
      <c r="GC304" s="128"/>
      <c r="GD304" s="128"/>
      <c r="GE304" s="128"/>
      <c r="GF304" s="128"/>
      <c r="GG304" s="128"/>
      <c r="GH304" s="128"/>
      <c r="GI304" s="128"/>
      <c r="GJ304" s="128"/>
      <c r="GK304" s="128"/>
      <c r="GL304" s="128"/>
      <c r="GM304" s="128"/>
      <c r="GN304" s="128"/>
      <c r="GO304" s="128"/>
      <c r="GP304" s="128"/>
      <c r="GQ304" s="128"/>
      <c r="GR304" s="128"/>
      <c r="GS304" s="128"/>
      <c r="GT304" s="128"/>
      <c r="GU304" s="128"/>
      <c r="GV304" s="128"/>
      <c r="GW304" s="128"/>
      <c r="GX304" s="128"/>
      <c r="GY304" s="128"/>
      <c r="GZ304" s="128"/>
      <c r="HA304" s="128"/>
      <c r="HB304" s="128"/>
      <c r="HC304" s="128"/>
      <c r="HD304" s="128"/>
      <c r="HE304" s="128"/>
      <c r="HF304" s="128"/>
      <c r="HG304" s="128"/>
      <c r="HH304" s="128"/>
      <c r="HI304" s="128"/>
      <c r="HJ304" s="128"/>
      <c r="HK304" s="128"/>
      <c r="HL304" s="128"/>
      <c r="HM304" s="128"/>
      <c r="HN304" s="128"/>
      <c r="HO304" s="128"/>
      <c r="HP304" s="128"/>
      <c r="HQ304" s="128"/>
      <c r="HR304" s="128"/>
      <c r="HS304" s="128"/>
      <c r="HT304" s="128"/>
      <c r="HU304" s="128"/>
      <c r="HV304" s="128"/>
      <c r="HW304" s="128"/>
      <c r="HX304" s="128"/>
      <c r="HY304" s="128"/>
      <c r="HZ304" s="128"/>
      <c r="IA304" s="128"/>
    </row>
    <row r="305" s="45" customFormat="1" spans="1:235">
      <c r="A305" s="139"/>
      <c r="B305" s="208">
        <v>5000</v>
      </c>
      <c r="C305" s="209">
        <v>196.850393700787</v>
      </c>
      <c r="D305" s="208">
        <v>3300</v>
      </c>
      <c r="E305" s="209">
        <v>129.92125984252</v>
      </c>
      <c r="F305" s="208">
        <v>140</v>
      </c>
      <c r="G305" s="209">
        <v>5.51181102362205</v>
      </c>
      <c r="H305" s="208" t="s">
        <v>39</v>
      </c>
      <c r="I305" s="208">
        <v>4600</v>
      </c>
      <c r="J305" s="223">
        <v>10141.16</v>
      </c>
      <c r="K305" s="208">
        <v>4250</v>
      </c>
      <c r="L305" s="223">
        <v>9369.55</v>
      </c>
      <c r="M305" s="208">
        <v>7440</v>
      </c>
      <c r="N305" s="224">
        <v>16402.224</v>
      </c>
      <c r="O305" s="219"/>
      <c r="P305" s="222"/>
      <c r="Q305" s="231"/>
      <c r="R305" s="232"/>
      <c r="S305" s="231"/>
      <c r="T305" s="232"/>
      <c r="U305" s="231"/>
      <c r="V305" s="232"/>
      <c r="W305" s="231"/>
      <c r="X305" s="231"/>
      <c r="Y305" s="236"/>
      <c r="Z305" s="231"/>
      <c r="AA305" s="236"/>
      <c r="AB305" s="251"/>
      <c r="AC305" s="236"/>
      <c r="AD305" s="235"/>
      <c r="AE305" s="235"/>
      <c r="AF305" s="235"/>
      <c r="AG305" s="128"/>
      <c r="AH305" s="128"/>
      <c r="AI305" s="128"/>
      <c r="AJ305" s="128"/>
      <c r="AK305" s="128"/>
      <c r="AL305" s="128"/>
      <c r="AM305" s="128"/>
      <c r="AN305" s="128"/>
      <c r="AO305" s="128"/>
      <c r="AP305" s="128"/>
      <c r="AQ305" s="128"/>
      <c r="AR305" s="128"/>
      <c r="AS305" s="128"/>
      <c r="AT305" s="128"/>
      <c r="AU305" s="128"/>
      <c r="AV305" s="128"/>
      <c r="AW305" s="128"/>
      <c r="AX305" s="128"/>
      <c r="AY305" s="128"/>
      <c r="AZ305" s="128"/>
      <c r="BA305" s="128"/>
      <c r="BB305" s="128"/>
      <c r="BC305" s="128"/>
      <c r="BD305" s="128"/>
      <c r="BE305" s="128"/>
      <c r="BF305" s="128"/>
      <c r="BG305" s="128"/>
      <c r="BH305" s="128"/>
      <c r="BI305" s="128"/>
      <c r="BJ305" s="128"/>
      <c r="BK305" s="128"/>
      <c r="BL305" s="128"/>
      <c r="BM305" s="128"/>
      <c r="BN305" s="128"/>
      <c r="BO305" s="128"/>
      <c r="BP305" s="128"/>
      <c r="BQ305" s="128"/>
      <c r="BR305" s="128"/>
      <c r="BS305" s="128"/>
      <c r="BT305" s="128"/>
      <c r="BU305" s="128"/>
      <c r="BV305" s="128"/>
      <c r="BW305" s="128"/>
      <c r="BX305" s="128"/>
      <c r="BY305" s="128"/>
      <c r="BZ305" s="128"/>
      <c r="CA305" s="128"/>
      <c r="CB305" s="128"/>
      <c r="CC305" s="128"/>
      <c r="CD305" s="128"/>
      <c r="CE305" s="128"/>
      <c r="CF305" s="128"/>
      <c r="CG305" s="128"/>
      <c r="CH305" s="128"/>
      <c r="CI305" s="128"/>
      <c r="CJ305" s="128"/>
      <c r="CK305" s="128"/>
      <c r="CL305" s="128"/>
      <c r="CM305" s="128"/>
      <c r="CN305" s="128"/>
      <c r="CO305" s="128"/>
      <c r="CP305" s="128"/>
      <c r="CQ305" s="128"/>
      <c r="CR305" s="128"/>
      <c r="CS305" s="128"/>
      <c r="CT305" s="128"/>
      <c r="CU305" s="128"/>
      <c r="CV305" s="128"/>
      <c r="CW305" s="128"/>
      <c r="CX305" s="128"/>
      <c r="CY305" s="128"/>
      <c r="CZ305" s="128"/>
      <c r="DA305" s="128"/>
      <c r="DB305" s="128"/>
      <c r="DC305" s="128"/>
      <c r="DD305" s="128"/>
      <c r="DE305" s="128"/>
      <c r="DF305" s="128"/>
      <c r="DG305" s="128"/>
      <c r="DH305" s="128"/>
      <c r="DI305" s="128"/>
      <c r="DJ305" s="128"/>
      <c r="DK305" s="128"/>
      <c r="DL305" s="128"/>
      <c r="DM305" s="128"/>
      <c r="DN305" s="128"/>
      <c r="DO305" s="128"/>
      <c r="DP305" s="128"/>
      <c r="DQ305" s="128"/>
      <c r="DR305" s="128"/>
      <c r="DS305" s="128"/>
      <c r="DT305" s="128"/>
      <c r="DU305" s="128"/>
      <c r="DV305" s="128"/>
      <c r="DW305" s="128"/>
      <c r="DX305" s="128"/>
      <c r="DY305" s="128"/>
      <c r="DZ305" s="128"/>
      <c r="EA305" s="128"/>
      <c r="EB305" s="128"/>
      <c r="EC305" s="128"/>
      <c r="ED305" s="128"/>
      <c r="EE305" s="128"/>
      <c r="EF305" s="128"/>
      <c r="EG305" s="128"/>
      <c r="EH305" s="128"/>
      <c r="EI305" s="128"/>
      <c r="EJ305" s="128"/>
      <c r="EK305" s="128"/>
      <c r="EL305" s="128"/>
      <c r="EM305" s="128"/>
      <c r="EN305" s="128"/>
      <c r="EO305" s="128"/>
      <c r="EP305" s="128"/>
      <c r="EQ305" s="128"/>
      <c r="ER305" s="128"/>
      <c r="ES305" s="128"/>
      <c r="ET305" s="128"/>
      <c r="EU305" s="128"/>
      <c r="EV305" s="128"/>
      <c r="EW305" s="128"/>
      <c r="EX305" s="128"/>
      <c r="EY305" s="128"/>
      <c r="EZ305" s="128"/>
      <c r="FA305" s="128"/>
      <c r="FB305" s="128"/>
      <c r="FC305" s="128"/>
      <c r="FD305" s="128"/>
      <c r="FE305" s="128"/>
      <c r="FF305" s="128"/>
      <c r="FG305" s="128"/>
      <c r="FH305" s="128"/>
      <c r="FI305" s="128"/>
      <c r="FJ305" s="128"/>
      <c r="FK305" s="128"/>
      <c r="FL305" s="128"/>
      <c r="FM305" s="128"/>
      <c r="FN305" s="128"/>
      <c r="FO305" s="128"/>
      <c r="FP305" s="128"/>
      <c r="FQ305" s="128"/>
      <c r="FR305" s="128"/>
      <c r="FS305" s="128"/>
      <c r="FT305" s="128"/>
      <c r="FU305" s="128"/>
      <c r="FV305" s="128"/>
      <c r="FW305" s="128"/>
      <c r="FX305" s="128"/>
      <c r="FY305" s="128"/>
      <c r="FZ305" s="128"/>
      <c r="GA305" s="128"/>
      <c r="GB305" s="128"/>
      <c r="GC305" s="128"/>
      <c r="GD305" s="128"/>
      <c r="GE305" s="128"/>
      <c r="GF305" s="128"/>
      <c r="GG305" s="128"/>
      <c r="GH305" s="128"/>
      <c r="GI305" s="128"/>
      <c r="GJ305" s="128"/>
      <c r="GK305" s="128"/>
      <c r="GL305" s="128"/>
      <c r="GM305" s="128"/>
      <c r="GN305" s="128"/>
      <c r="GO305" s="128"/>
      <c r="GP305" s="128"/>
      <c r="GQ305" s="128"/>
      <c r="GR305" s="128"/>
      <c r="GS305" s="128"/>
      <c r="GT305" s="128"/>
      <c r="GU305" s="128"/>
      <c r="GV305" s="128"/>
      <c r="GW305" s="128"/>
      <c r="GX305" s="128"/>
      <c r="GY305" s="128"/>
      <c r="GZ305" s="128"/>
      <c r="HA305" s="128"/>
      <c r="HB305" s="128"/>
      <c r="HC305" s="128"/>
      <c r="HD305" s="128"/>
      <c r="HE305" s="128"/>
      <c r="HF305" s="128"/>
      <c r="HG305" s="128"/>
      <c r="HH305" s="128"/>
      <c r="HI305" s="128"/>
      <c r="HJ305" s="128"/>
      <c r="HK305" s="128"/>
      <c r="HL305" s="128"/>
      <c r="HM305" s="128"/>
      <c r="HN305" s="128"/>
      <c r="HO305" s="128"/>
      <c r="HP305" s="128"/>
      <c r="HQ305" s="128"/>
      <c r="HR305" s="128"/>
      <c r="HS305" s="128"/>
      <c r="HT305" s="128"/>
      <c r="HU305" s="128"/>
      <c r="HV305" s="128"/>
      <c r="HW305" s="128"/>
      <c r="HX305" s="128"/>
      <c r="HY305" s="128"/>
      <c r="HZ305" s="128"/>
      <c r="IA305" s="128"/>
    </row>
    <row r="306" s="45" customFormat="1" spans="1:235">
      <c r="A306" s="139"/>
      <c r="B306" s="208">
        <v>5500</v>
      </c>
      <c r="C306" s="240">
        <v>216.535433070866</v>
      </c>
      <c r="D306" s="208">
        <v>3600</v>
      </c>
      <c r="E306" s="240">
        <v>141.732283464567</v>
      </c>
      <c r="F306" s="208">
        <v>140</v>
      </c>
      <c r="G306" s="240">
        <v>5.51181102362205</v>
      </c>
      <c r="H306" s="211" t="s">
        <v>39</v>
      </c>
      <c r="I306" s="208">
        <v>4300</v>
      </c>
      <c r="J306" s="245">
        <v>9479.78</v>
      </c>
      <c r="K306" s="208">
        <v>3960</v>
      </c>
      <c r="L306" s="245">
        <v>8730.216</v>
      </c>
      <c r="M306" s="141">
        <v>7518</v>
      </c>
      <c r="N306" s="247">
        <v>16574.1828</v>
      </c>
      <c r="O306" s="219"/>
      <c r="P306" s="222"/>
      <c r="Q306" s="231"/>
      <c r="R306" s="249"/>
      <c r="S306" s="231"/>
      <c r="T306" s="249"/>
      <c r="U306" s="231"/>
      <c r="V306" s="249"/>
      <c r="W306" s="234"/>
      <c r="X306" s="229"/>
      <c r="Y306" s="250"/>
      <c r="Z306" s="229"/>
      <c r="AA306" s="250"/>
      <c r="AB306" s="251"/>
      <c r="AC306" s="250"/>
      <c r="AD306" s="235"/>
      <c r="AE306" s="235"/>
      <c r="AF306" s="235"/>
      <c r="AG306" s="128"/>
      <c r="AH306" s="128"/>
      <c r="AI306" s="128"/>
      <c r="AJ306" s="128"/>
      <c r="AK306" s="128"/>
      <c r="AL306" s="128"/>
      <c r="AM306" s="128"/>
      <c r="AN306" s="128"/>
      <c r="AO306" s="128"/>
      <c r="AP306" s="128"/>
      <c r="AQ306" s="128"/>
      <c r="AR306" s="128"/>
      <c r="AS306" s="128"/>
      <c r="AT306" s="128"/>
      <c r="AU306" s="128"/>
      <c r="AV306" s="128"/>
      <c r="AW306" s="128"/>
      <c r="AX306" s="128"/>
      <c r="AY306" s="128"/>
      <c r="AZ306" s="128"/>
      <c r="BA306" s="128"/>
      <c r="BB306" s="128"/>
      <c r="BC306" s="128"/>
      <c r="BD306" s="128"/>
      <c r="BE306" s="128"/>
      <c r="BF306" s="128"/>
      <c r="BG306" s="128"/>
      <c r="BH306" s="128"/>
      <c r="BI306" s="128"/>
      <c r="BJ306" s="128"/>
      <c r="BK306" s="128"/>
      <c r="BL306" s="128"/>
      <c r="BM306" s="128"/>
      <c r="BN306" s="128"/>
      <c r="BO306" s="128"/>
      <c r="BP306" s="128"/>
      <c r="BQ306" s="128"/>
      <c r="BR306" s="128"/>
      <c r="BS306" s="128"/>
      <c r="BT306" s="128"/>
      <c r="BU306" s="128"/>
      <c r="BV306" s="128"/>
      <c r="BW306" s="128"/>
      <c r="BX306" s="128"/>
      <c r="BY306" s="128"/>
      <c r="BZ306" s="128"/>
      <c r="CA306" s="128"/>
      <c r="CB306" s="128"/>
      <c r="CC306" s="128"/>
      <c r="CD306" s="128"/>
      <c r="CE306" s="128"/>
      <c r="CF306" s="128"/>
      <c r="CG306" s="128"/>
      <c r="CH306" s="128"/>
      <c r="CI306" s="128"/>
      <c r="CJ306" s="128"/>
      <c r="CK306" s="128"/>
      <c r="CL306" s="128"/>
      <c r="CM306" s="128"/>
      <c r="CN306" s="128"/>
      <c r="CO306" s="128"/>
      <c r="CP306" s="128"/>
      <c r="CQ306" s="128"/>
      <c r="CR306" s="128"/>
      <c r="CS306" s="128"/>
      <c r="CT306" s="128"/>
      <c r="CU306" s="128"/>
      <c r="CV306" s="128"/>
      <c r="CW306" s="128"/>
      <c r="CX306" s="128"/>
      <c r="CY306" s="128"/>
      <c r="CZ306" s="128"/>
      <c r="DA306" s="128"/>
      <c r="DB306" s="128"/>
      <c r="DC306" s="128"/>
      <c r="DD306" s="128"/>
      <c r="DE306" s="128"/>
      <c r="DF306" s="128"/>
      <c r="DG306" s="128"/>
      <c r="DH306" s="128"/>
      <c r="DI306" s="128"/>
      <c r="DJ306" s="128"/>
      <c r="DK306" s="128"/>
      <c r="DL306" s="128"/>
      <c r="DM306" s="128"/>
      <c r="DN306" s="128"/>
      <c r="DO306" s="128"/>
      <c r="DP306" s="128"/>
      <c r="DQ306" s="128"/>
      <c r="DR306" s="128"/>
      <c r="DS306" s="128"/>
      <c r="DT306" s="128"/>
      <c r="DU306" s="128"/>
      <c r="DV306" s="128"/>
      <c r="DW306" s="128"/>
      <c r="DX306" s="128"/>
      <c r="DY306" s="128"/>
      <c r="DZ306" s="128"/>
      <c r="EA306" s="128"/>
      <c r="EB306" s="128"/>
      <c r="EC306" s="128"/>
      <c r="ED306" s="128"/>
      <c r="EE306" s="128"/>
      <c r="EF306" s="128"/>
      <c r="EG306" s="128"/>
      <c r="EH306" s="128"/>
      <c r="EI306" s="128"/>
      <c r="EJ306" s="128"/>
      <c r="EK306" s="128"/>
      <c r="EL306" s="128"/>
      <c r="EM306" s="128"/>
      <c r="EN306" s="128"/>
      <c r="EO306" s="128"/>
      <c r="EP306" s="128"/>
      <c r="EQ306" s="128"/>
      <c r="ER306" s="128"/>
      <c r="ES306" s="128"/>
      <c r="ET306" s="128"/>
      <c r="EU306" s="128"/>
      <c r="EV306" s="128"/>
      <c r="EW306" s="128"/>
      <c r="EX306" s="128"/>
      <c r="EY306" s="128"/>
      <c r="EZ306" s="128"/>
      <c r="FA306" s="128"/>
      <c r="FB306" s="128"/>
      <c r="FC306" s="128"/>
      <c r="FD306" s="128"/>
      <c r="FE306" s="128"/>
      <c r="FF306" s="128"/>
      <c r="FG306" s="128"/>
      <c r="FH306" s="128"/>
      <c r="FI306" s="128"/>
      <c r="FJ306" s="128"/>
      <c r="FK306" s="128"/>
      <c r="FL306" s="128"/>
      <c r="FM306" s="128"/>
      <c r="FN306" s="128"/>
      <c r="FO306" s="128"/>
      <c r="FP306" s="128"/>
      <c r="FQ306" s="128"/>
      <c r="FR306" s="128"/>
      <c r="FS306" s="128"/>
      <c r="FT306" s="128"/>
      <c r="FU306" s="128"/>
      <c r="FV306" s="128"/>
      <c r="FW306" s="128"/>
      <c r="FX306" s="128"/>
      <c r="FY306" s="128"/>
      <c r="FZ306" s="128"/>
      <c r="GA306" s="128"/>
      <c r="GB306" s="128"/>
      <c r="GC306" s="128"/>
      <c r="GD306" s="128"/>
      <c r="GE306" s="128"/>
      <c r="GF306" s="128"/>
      <c r="GG306" s="128"/>
      <c r="GH306" s="128"/>
      <c r="GI306" s="128"/>
      <c r="GJ306" s="128"/>
      <c r="GK306" s="128"/>
      <c r="GL306" s="128"/>
      <c r="GM306" s="128"/>
      <c r="GN306" s="128"/>
      <c r="GO306" s="128"/>
      <c r="GP306" s="128"/>
      <c r="GQ306" s="128"/>
      <c r="GR306" s="128"/>
      <c r="GS306" s="128"/>
      <c r="GT306" s="128"/>
      <c r="GU306" s="128"/>
      <c r="GV306" s="128"/>
      <c r="GW306" s="128"/>
      <c r="GX306" s="128"/>
      <c r="GY306" s="128"/>
      <c r="GZ306" s="128"/>
      <c r="HA306" s="128"/>
      <c r="HB306" s="128"/>
      <c r="HC306" s="128"/>
      <c r="HD306" s="128"/>
      <c r="HE306" s="128"/>
      <c r="HF306" s="128"/>
      <c r="HG306" s="128"/>
      <c r="HH306" s="128"/>
      <c r="HI306" s="128"/>
      <c r="HJ306" s="128"/>
      <c r="HK306" s="128"/>
      <c r="HL306" s="128"/>
      <c r="HM306" s="128"/>
      <c r="HN306" s="128"/>
      <c r="HO306" s="128"/>
      <c r="HP306" s="128"/>
      <c r="HQ306" s="128"/>
      <c r="HR306" s="128"/>
      <c r="HS306" s="128"/>
      <c r="HT306" s="128"/>
      <c r="HU306" s="128"/>
      <c r="HV306" s="128"/>
      <c r="HW306" s="128"/>
      <c r="HX306" s="128"/>
      <c r="HY306" s="128"/>
      <c r="HZ306" s="128"/>
      <c r="IA306" s="128"/>
    </row>
    <row r="307" s="45" customFormat="1" spans="1:235">
      <c r="A307" s="139"/>
      <c r="B307" s="208">
        <v>6000</v>
      </c>
      <c r="C307" s="209">
        <v>236.220472440945</v>
      </c>
      <c r="D307" s="208">
        <v>3850</v>
      </c>
      <c r="E307" s="209">
        <v>151.574803149606</v>
      </c>
      <c r="F307" s="208">
        <v>140</v>
      </c>
      <c r="G307" s="209">
        <v>5.51181102362205</v>
      </c>
      <c r="H307" s="208" t="s">
        <v>39</v>
      </c>
      <c r="I307" s="208">
        <v>4000</v>
      </c>
      <c r="J307" s="223">
        <v>8818.4</v>
      </c>
      <c r="K307" s="208">
        <v>3680</v>
      </c>
      <c r="L307" s="223">
        <v>8112.928</v>
      </c>
      <c r="M307" s="208">
        <v>7583</v>
      </c>
      <c r="N307" s="224">
        <v>16717.4818</v>
      </c>
      <c r="O307" s="219"/>
      <c r="P307" s="222"/>
      <c r="Q307" s="231"/>
      <c r="R307" s="232"/>
      <c r="S307" s="231"/>
      <c r="T307" s="232"/>
      <c r="U307" s="231"/>
      <c r="V307" s="232"/>
      <c r="W307" s="231"/>
      <c r="X307" s="231"/>
      <c r="Y307" s="236"/>
      <c r="Z307" s="231"/>
      <c r="AA307" s="236"/>
      <c r="AB307" s="251"/>
      <c r="AC307" s="236"/>
      <c r="AD307" s="235"/>
      <c r="AE307" s="235"/>
      <c r="AF307" s="235"/>
      <c r="AG307" s="128"/>
      <c r="AH307" s="128"/>
      <c r="AI307" s="128"/>
      <c r="AJ307" s="128"/>
      <c r="AK307" s="128"/>
      <c r="AL307" s="128"/>
      <c r="AM307" s="128"/>
      <c r="AN307" s="128"/>
      <c r="AO307" s="128"/>
      <c r="AP307" s="128"/>
      <c r="AQ307" s="128"/>
      <c r="AR307" s="128"/>
      <c r="AS307" s="128"/>
      <c r="AT307" s="128"/>
      <c r="AU307" s="128"/>
      <c r="AV307" s="128"/>
      <c r="AW307" s="128"/>
      <c r="AX307" s="128"/>
      <c r="AY307" s="128"/>
      <c r="AZ307" s="128"/>
      <c r="BA307" s="128"/>
      <c r="BB307" s="128"/>
      <c r="BC307" s="128"/>
      <c r="BD307" s="128"/>
      <c r="BE307" s="128"/>
      <c r="BF307" s="128"/>
      <c r="BG307" s="128"/>
      <c r="BH307" s="128"/>
      <c r="BI307" s="128"/>
      <c r="BJ307" s="128"/>
      <c r="BK307" s="128"/>
      <c r="BL307" s="128"/>
      <c r="BM307" s="128"/>
      <c r="BN307" s="128"/>
      <c r="BO307" s="128"/>
      <c r="BP307" s="128"/>
      <c r="BQ307" s="128"/>
      <c r="BR307" s="128"/>
      <c r="BS307" s="128"/>
      <c r="BT307" s="128"/>
      <c r="BU307" s="128"/>
      <c r="BV307" s="128"/>
      <c r="BW307" s="128"/>
      <c r="BX307" s="128"/>
      <c r="BY307" s="128"/>
      <c r="BZ307" s="128"/>
      <c r="CA307" s="128"/>
      <c r="CB307" s="128"/>
      <c r="CC307" s="128"/>
      <c r="CD307" s="128"/>
      <c r="CE307" s="128"/>
      <c r="CF307" s="128"/>
      <c r="CG307" s="128"/>
      <c r="CH307" s="128"/>
      <c r="CI307" s="128"/>
      <c r="CJ307" s="128"/>
      <c r="CK307" s="128"/>
      <c r="CL307" s="128"/>
      <c r="CM307" s="128"/>
      <c r="CN307" s="128"/>
      <c r="CO307" s="128"/>
      <c r="CP307" s="128"/>
      <c r="CQ307" s="128"/>
      <c r="CR307" s="128"/>
      <c r="CS307" s="128"/>
      <c r="CT307" s="128"/>
      <c r="CU307" s="128"/>
      <c r="CV307" s="128"/>
      <c r="CW307" s="128"/>
      <c r="CX307" s="128"/>
      <c r="CY307" s="128"/>
      <c r="CZ307" s="128"/>
      <c r="DA307" s="128"/>
      <c r="DB307" s="128"/>
      <c r="DC307" s="128"/>
      <c r="DD307" s="128"/>
      <c r="DE307" s="128"/>
      <c r="DF307" s="128"/>
      <c r="DG307" s="128"/>
      <c r="DH307" s="128"/>
      <c r="DI307" s="128"/>
      <c r="DJ307" s="128"/>
      <c r="DK307" s="128"/>
      <c r="DL307" s="128"/>
      <c r="DM307" s="128"/>
      <c r="DN307" s="128"/>
      <c r="DO307" s="128"/>
      <c r="DP307" s="128"/>
      <c r="DQ307" s="128"/>
      <c r="DR307" s="128"/>
      <c r="DS307" s="128"/>
      <c r="DT307" s="128"/>
      <c r="DU307" s="128"/>
      <c r="DV307" s="128"/>
      <c r="DW307" s="128"/>
      <c r="DX307" s="128"/>
      <c r="DY307" s="128"/>
      <c r="DZ307" s="128"/>
      <c r="EA307" s="128"/>
      <c r="EB307" s="128"/>
      <c r="EC307" s="128"/>
      <c r="ED307" s="128"/>
      <c r="EE307" s="128"/>
      <c r="EF307" s="128"/>
      <c r="EG307" s="128"/>
      <c r="EH307" s="128"/>
      <c r="EI307" s="128"/>
      <c r="EJ307" s="128"/>
      <c r="EK307" s="128"/>
      <c r="EL307" s="128"/>
      <c r="EM307" s="128"/>
      <c r="EN307" s="128"/>
      <c r="EO307" s="128"/>
      <c r="EP307" s="128"/>
      <c r="EQ307" s="128"/>
      <c r="ER307" s="128"/>
      <c r="ES307" s="128"/>
      <c r="ET307" s="128"/>
      <c r="EU307" s="128"/>
      <c r="EV307" s="128"/>
      <c r="EW307" s="128"/>
      <c r="EX307" s="128"/>
      <c r="EY307" s="128"/>
      <c r="EZ307" s="128"/>
      <c r="FA307" s="128"/>
      <c r="FB307" s="128"/>
      <c r="FC307" s="128"/>
      <c r="FD307" s="128"/>
      <c r="FE307" s="128"/>
      <c r="FF307" s="128"/>
      <c r="FG307" s="128"/>
      <c r="FH307" s="128"/>
      <c r="FI307" s="128"/>
      <c r="FJ307" s="128"/>
      <c r="FK307" s="128"/>
      <c r="FL307" s="128"/>
      <c r="FM307" s="128"/>
      <c r="FN307" s="128"/>
      <c r="FO307" s="128"/>
      <c r="FP307" s="128"/>
      <c r="FQ307" s="128"/>
      <c r="FR307" s="128"/>
      <c r="FS307" s="128"/>
      <c r="FT307" s="128"/>
      <c r="FU307" s="128"/>
      <c r="FV307" s="128"/>
      <c r="FW307" s="128"/>
      <c r="FX307" s="128"/>
      <c r="FY307" s="128"/>
      <c r="FZ307" s="128"/>
      <c r="GA307" s="128"/>
      <c r="GB307" s="128"/>
      <c r="GC307" s="128"/>
      <c r="GD307" s="128"/>
      <c r="GE307" s="128"/>
      <c r="GF307" s="128"/>
      <c r="GG307" s="128"/>
      <c r="GH307" s="128"/>
      <c r="GI307" s="128"/>
      <c r="GJ307" s="128"/>
      <c r="GK307" s="128"/>
      <c r="GL307" s="128"/>
      <c r="GM307" s="128"/>
      <c r="GN307" s="128"/>
      <c r="GO307" s="128"/>
      <c r="GP307" s="128"/>
      <c r="GQ307" s="128"/>
      <c r="GR307" s="128"/>
      <c r="GS307" s="128"/>
      <c r="GT307" s="128"/>
      <c r="GU307" s="128"/>
      <c r="GV307" s="128"/>
      <c r="GW307" s="128"/>
      <c r="GX307" s="128"/>
      <c r="GY307" s="128"/>
      <c r="GZ307" s="128"/>
      <c r="HA307" s="128"/>
      <c r="HB307" s="128"/>
      <c r="HC307" s="128"/>
      <c r="HD307" s="128"/>
      <c r="HE307" s="128"/>
      <c r="HF307" s="128"/>
      <c r="HG307" s="128"/>
      <c r="HH307" s="128"/>
      <c r="HI307" s="128"/>
      <c r="HJ307" s="128"/>
      <c r="HK307" s="128"/>
      <c r="HL307" s="128"/>
      <c r="HM307" s="128"/>
      <c r="HN307" s="128"/>
      <c r="HO307" s="128"/>
      <c r="HP307" s="128"/>
      <c r="HQ307" s="128"/>
      <c r="HR307" s="128"/>
      <c r="HS307" s="128"/>
      <c r="HT307" s="128"/>
      <c r="HU307" s="128"/>
      <c r="HV307" s="128"/>
      <c r="HW307" s="128"/>
      <c r="HX307" s="128"/>
      <c r="HY307" s="128"/>
      <c r="HZ307" s="128"/>
      <c r="IA307" s="128"/>
    </row>
    <row r="308" s="45" customFormat="1" spans="1:235">
      <c r="A308" s="139" t="s">
        <v>65</v>
      </c>
      <c r="B308" s="141">
        <v>2700</v>
      </c>
      <c r="C308" s="240">
        <v>106.299212598425</v>
      </c>
      <c r="D308" s="208">
        <v>2100</v>
      </c>
      <c r="E308" s="240">
        <v>82.6771653543307</v>
      </c>
      <c r="F308" s="208">
        <v>958</v>
      </c>
      <c r="G308" s="240">
        <v>37.7165354330709</v>
      </c>
      <c r="H308" s="211" t="s">
        <v>108</v>
      </c>
      <c r="I308" s="208">
        <v>5000</v>
      </c>
      <c r="J308" s="245">
        <v>11023</v>
      </c>
      <c r="K308" s="208">
        <v>4500</v>
      </c>
      <c r="L308" s="245">
        <v>9920.7</v>
      </c>
      <c r="M308" s="141">
        <v>7076</v>
      </c>
      <c r="N308" s="247">
        <v>15599.7496</v>
      </c>
      <c r="O308" s="219"/>
      <c r="P308" s="222"/>
      <c r="Q308" s="229"/>
      <c r="R308" s="249"/>
      <c r="S308" s="231"/>
      <c r="T308" s="249"/>
      <c r="U308" s="231"/>
      <c r="V308" s="249"/>
      <c r="W308" s="234"/>
      <c r="X308" s="229"/>
      <c r="Y308" s="250"/>
      <c r="Z308" s="229"/>
      <c r="AA308" s="250"/>
      <c r="AB308" s="251"/>
      <c r="AC308" s="250"/>
      <c r="AD308" s="235"/>
      <c r="AE308" s="235"/>
      <c r="AF308" s="235"/>
      <c r="AG308" s="128"/>
      <c r="AH308" s="128"/>
      <c r="AI308" s="128"/>
      <c r="AJ308" s="128"/>
      <c r="AK308" s="128"/>
      <c r="AL308" s="128"/>
      <c r="AM308" s="128"/>
      <c r="AN308" s="128"/>
      <c r="AO308" s="128"/>
      <c r="AP308" s="128"/>
      <c r="AQ308" s="128"/>
      <c r="AR308" s="128"/>
      <c r="AS308" s="128"/>
      <c r="AT308" s="128"/>
      <c r="AU308" s="128"/>
      <c r="AV308" s="128"/>
      <c r="AW308" s="128"/>
      <c r="AX308" s="128"/>
      <c r="AY308" s="128"/>
      <c r="AZ308" s="128"/>
      <c r="BA308" s="128"/>
      <c r="BB308" s="128"/>
      <c r="BC308" s="128"/>
      <c r="BD308" s="128"/>
      <c r="BE308" s="128"/>
      <c r="BF308" s="128"/>
      <c r="BG308" s="128"/>
      <c r="BH308" s="128"/>
      <c r="BI308" s="128"/>
      <c r="BJ308" s="128"/>
      <c r="BK308" s="128"/>
      <c r="BL308" s="128"/>
      <c r="BM308" s="128"/>
      <c r="BN308" s="128"/>
      <c r="BO308" s="128"/>
      <c r="BP308" s="128"/>
      <c r="BQ308" s="128"/>
      <c r="BR308" s="128"/>
      <c r="BS308" s="128"/>
      <c r="BT308" s="128"/>
      <c r="BU308" s="128"/>
      <c r="BV308" s="128"/>
      <c r="BW308" s="128"/>
      <c r="BX308" s="128"/>
      <c r="BY308" s="128"/>
      <c r="BZ308" s="128"/>
      <c r="CA308" s="128"/>
      <c r="CB308" s="128"/>
      <c r="CC308" s="128"/>
      <c r="CD308" s="128"/>
      <c r="CE308" s="128"/>
      <c r="CF308" s="128"/>
      <c r="CG308" s="128"/>
      <c r="CH308" s="128"/>
      <c r="CI308" s="128"/>
      <c r="CJ308" s="128"/>
      <c r="CK308" s="128"/>
      <c r="CL308" s="128"/>
      <c r="CM308" s="128"/>
      <c r="CN308" s="128"/>
      <c r="CO308" s="128"/>
      <c r="CP308" s="128"/>
      <c r="CQ308" s="128"/>
      <c r="CR308" s="128"/>
      <c r="CS308" s="128"/>
      <c r="CT308" s="128"/>
      <c r="CU308" s="128"/>
      <c r="CV308" s="128"/>
      <c r="CW308" s="128"/>
      <c r="CX308" s="128"/>
      <c r="CY308" s="128"/>
      <c r="CZ308" s="128"/>
      <c r="DA308" s="128"/>
      <c r="DB308" s="128"/>
      <c r="DC308" s="128"/>
      <c r="DD308" s="128"/>
      <c r="DE308" s="128"/>
      <c r="DF308" s="128"/>
      <c r="DG308" s="128"/>
      <c r="DH308" s="128"/>
      <c r="DI308" s="128"/>
      <c r="DJ308" s="128"/>
      <c r="DK308" s="128"/>
      <c r="DL308" s="128"/>
      <c r="DM308" s="128"/>
      <c r="DN308" s="128"/>
      <c r="DO308" s="128"/>
      <c r="DP308" s="128"/>
      <c r="DQ308" s="128"/>
      <c r="DR308" s="128"/>
      <c r="DS308" s="128"/>
      <c r="DT308" s="128"/>
      <c r="DU308" s="128"/>
      <c r="DV308" s="128"/>
      <c r="DW308" s="128"/>
      <c r="DX308" s="128"/>
      <c r="DY308" s="128"/>
      <c r="DZ308" s="128"/>
      <c r="EA308" s="128"/>
      <c r="EB308" s="128"/>
      <c r="EC308" s="128"/>
      <c r="ED308" s="128"/>
      <c r="EE308" s="128"/>
      <c r="EF308" s="128"/>
      <c r="EG308" s="128"/>
      <c r="EH308" s="128"/>
      <c r="EI308" s="128"/>
      <c r="EJ308" s="128"/>
      <c r="EK308" s="128"/>
      <c r="EL308" s="128"/>
      <c r="EM308" s="128"/>
      <c r="EN308" s="128"/>
      <c r="EO308" s="128"/>
      <c r="EP308" s="128"/>
      <c r="EQ308" s="128"/>
      <c r="ER308" s="128"/>
      <c r="ES308" s="128"/>
      <c r="ET308" s="128"/>
      <c r="EU308" s="128"/>
      <c r="EV308" s="128"/>
      <c r="EW308" s="128"/>
      <c r="EX308" s="128"/>
      <c r="EY308" s="128"/>
      <c r="EZ308" s="128"/>
      <c r="FA308" s="128"/>
      <c r="FB308" s="128"/>
      <c r="FC308" s="128"/>
      <c r="FD308" s="128"/>
      <c r="FE308" s="128"/>
      <c r="FF308" s="128"/>
      <c r="FG308" s="128"/>
      <c r="FH308" s="128"/>
      <c r="FI308" s="128"/>
      <c r="FJ308" s="128"/>
      <c r="FK308" s="128"/>
      <c r="FL308" s="128"/>
      <c r="FM308" s="128"/>
      <c r="FN308" s="128"/>
      <c r="FO308" s="128"/>
      <c r="FP308" s="128"/>
      <c r="FQ308" s="128"/>
      <c r="FR308" s="128"/>
      <c r="FS308" s="128"/>
      <c r="FT308" s="128"/>
      <c r="FU308" s="128"/>
      <c r="FV308" s="128"/>
      <c r="FW308" s="128"/>
      <c r="FX308" s="128"/>
      <c r="FY308" s="128"/>
      <c r="FZ308" s="128"/>
      <c r="GA308" s="128"/>
      <c r="GB308" s="128"/>
      <c r="GC308" s="128"/>
      <c r="GD308" s="128"/>
      <c r="GE308" s="128"/>
      <c r="GF308" s="128"/>
      <c r="GG308" s="128"/>
      <c r="GH308" s="128"/>
      <c r="GI308" s="128"/>
      <c r="GJ308" s="128"/>
      <c r="GK308" s="128"/>
      <c r="GL308" s="128"/>
      <c r="GM308" s="128"/>
      <c r="GN308" s="128"/>
      <c r="GO308" s="128"/>
      <c r="GP308" s="128"/>
      <c r="GQ308" s="128"/>
      <c r="GR308" s="128"/>
      <c r="GS308" s="128"/>
      <c r="GT308" s="128"/>
      <c r="GU308" s="128"/>
      <c r="GV308" s="128"/>
      <c r="GW308" s="128"/>
      <c r="GX308" s="128"/>
      <c r="GY308" s="128"/>
      <c r="GZ308" s="128"/>
      <c r="HA308" s="128"/>
      <c r="HB308" s="128"/>
      <c r="HC308" s="128"/>
      <c r="HD308" s="128"/>
      <c r="HE308" s="128"/>
      <c r="HF308" s="128"/>
      <c r="HG308" s="128"/>
      <c r="HH308" s="128"/>
      <c r="HI308" s="128"/>
      <c r="HJ308" s="128"/>
      <c r="HK308" s="128"/>
      <c r="HL308" s="128"/>
      <c r="HM308" s="128"/>
      <c r="HN308" s="128"/>
      <c r="HO308" s="128"/>
      <c r="HP308" s="128"/>
      <c r="HQ308" s="128"/>
      <c r="HR308" s="128"/>
      <c r="HS308" s="128"/>
      <c r="HT308" s="128"/>
      <c r="HU308" s="128"/>
      <c r="HV308" s="128"/>
      <c r="HW308" s="128"/>
      <c r="HX308" s="128"/>
      <c r="HY308" s="128"/>
      <c r="HZ308" s="128"/>
      <c r="IA308" s="128"/>
    </row>
    <row r="309" s="45" customFormat="1" spans="1:235">
      <c r="A309" s="139"/>
      <c r="B309" s="208">
        <v>3000</v>
      </c>
      <c r="C309" s="209">
        <v>118.110236220472</v>
      </c>
      <c r="D309" s="208">
        <v>2250</v>
      </c>
      <c r="E309" s="209">
        <v>88.5826771653543</v>
      </c>
      <c r="F309" s="208">
        <v>1108</v>
      </c>
      <c r="G309" s="209">
        <v>43.6220472440945</v>
      </c>
      <c r="H309" s="208" t="s">
        <v>108</v>
      </c>
      <c r="I309" s="208">
        <v>5000</v>
      </c>
      <c r="J309" s="223">
        <v>11023</v>
      </c>
      <c r="K309" s="208">
        <v>4500</v>
      </c>
      <c r="L309" s="223">
        <v>9920.7</v>
      </c>
      <c r="M309" s="208">
        <v>7115</v>
      </c>
      <c r="N309" s="224">
        <v>15685.729</v>
      </c>
      <c r="O309" s="219"/>
      <c r="P309" s="222"/>
      <c r="Q309" s="231"/>
      <c r="R309" s="232"/>
      <c r="S309" s="231"/>
      <c r="T309" s="232"/>
      <c r="U309" s="231"/>
      <c r="V309" s="232"/>
      <c r="W309" s="231"/>
      <c r="X309" s="231"/>
      <c r="Y309" s="236"/>
      <c r="Z309" s="231"/>
      <c r="AA309" s="236"/>
      <c r="AB309" s="251"/>
      <c r="AC309" s="236"/>
      <c r="AD309" s="235"/>
      <c r="AE309" s="235"/>
      <c r="AF309" s="235"/>
      <c r="AG309" s="128"/>
      <c r="AH309" s="128"/>
      <c r="AI309" s="128"/>
      <c r="AJ309" s="128"/>
      <c r="AK309" s="128"/>
      <c r="AL309" s="128"/>
      <c r="AM309" s="128"/>
      <c r="AN309" s="128"/>
      <c r="AO309" s="128"/>
      <c r="AP309" s="128"/>
      <c r="AQ309" s="128"/>
      <c r="AR309" s="128"/>
      <c r="AS309" s="128"/>
      <c r="AT309" s="128"/>
      <c r="AU309" s="128"/>
      <c r="AV309" s="128"/>
      <c r="AW309" s="128"/>
      <c r="AX309" s="128"/>
      <c r="AY309" s="128"/>
      <c r="AZ309" s="128"/>
      <c r="BA309" s="128"/>
      <c r="BB309" s="128"/>
      <c r="BC309" s="128"/>
      <c r="BD309" s="128"/>
      <c r="BE309" s="128"/>
      <c r="BF309" s="128"/>
      <c r="BG309" s="128"/>
      <c r="BH309" s="128"/>
      <c r="BI309" s="128"/>
      <c r="BJ309" s="128"/>
      <c r="BK309" s="128"/>
      <c r="BL309" s="128"/>
      <c r="BM309" s="128"/>
      <c r="BN309" s="128"/>
      <c r="BO309" s="128"/>
      <c r="BP309" s="128"/>
      <c r="BQ309" s="128"/>
      <c r="BR309" s="128"/>
      <c r="BS309" s="128"/>
      <c r="BT309" s="128"/>
      <c r="BU309" s="128"/>
      <c r="BV309" s="128"/>
      <c r="BW309" s="128"/>
      <c r="BX309" s="128"/>
      <c r="BY309" s="128"/>
      <c r="BZ309" s="128"/>
      <c r="CA309" s="128"/>
      <c r="CB309" s="128"/>
      <c r="CC309" s="128"/>
      <c r="CD309" s="128"/>
      <c r="CE309" s="128"/>
      <c r="CF309" s="128"/>
      <c r="CG309" s="128"/>
      <c r="CH309" s="128"/>
      <c r="CI309" s="128"/>
      <c r="CJ309" s="128"/>
      <c r="CK309" s="128"/>
      <c r="CL309" s="128"/>
      <c r="CM309" s="128"/>
      <c r="CN309" s="128"/>
      <c r="CO309" s="128"/>
      <c r="CP309" s="128"/>
      <c r="CQ309" s="128"/>
      <c r="CR309" s="128"/>
      <c r="CS309" s="128"/>
      <c r="CT309" s="128"/>
      <c r="CU309" s="128"/>
      <c r="CV309" s="128"/>
      <c r="CW309" s="128"/>
      <c r="CX309" s="128"/>
      <c r="CY309" s="128"/>
      <c r="CZ309" s="128"/>
      <c r="DA309" s="128"/>
      <c r="DB309" s="128"/>
      <c r="DC309" s="128"/>
      <c r="DD309" s="128"/>
      <c r="DE309" s="128"/>
      <c r="DF309" s="128"/>
      <c r="DG309" s="128"/>
      <c r="DH309" s="128"/>
      <c r="DI309" s="128"/>
      <c r="DJ309" s="128"/>
      <c r="DK309" s="128"/>
      <c r="DL309" s="128"/>
      <c r="DM309" s="128"/>
      <c r="DN309" s="128"/>
      <c r="DO309" s="128"/>
      <c r="DP309" s="128"/>
      <c r="DQ309" s="128"/>
      <c r="DR309" s="128"/>
      <c r="DS309" s="128"/>
      <c r="DT309" s="128"/>
      <c r="DU309" s="128"/>
      <c r="DV309" s="128"/>
      <c r="DW309" s="128"/>
      <c r="DX309" s="128"/>
      <c r="DY309" s="128"/>
      <c r="DZ309" s="128"/>
      <c r="EA309" s="128"/>
      <c r="EB309" s="128"/>
      <c r="EC309" s="128"/>
      <c r="ED309" s="128"/>
      <c r="EE309" s="128"/>
      <c r="EF309" s="128"/>
      <c r="EG309" s="128"/>
      <c r="EH309" s="128"/>
      <c r="EI309" s="128"/>
      <c r="EJ309" s="128"/>
      <c r="EK309" s="128"/>
      <c r="EL309" s="128"/>
      <c r="EM309" s="128"/>
      <c r="EN309" s="128"/>
      <c r="EO309" s="128"/>
      <c r="EP309" s="128"/>
      <c r="EQ309" s="128"/>
      <c r="ER309" s="128"/>
      <c r="ES309" s="128"/>
      <c r="ET309" s="128"/>
      <c r="EU309" s="128"/>
      <c r="EV309" s="128"/>
      <c r="EW309" s="128"/>
      <c r="EX309" s="128"/>
      <c r="EY309" s="128"/>
      <c r="EZ309" s="128"/>
      <c r="FA309" s="128"/>
      <c r="FB309" s="128"/>
      <c r="FC309" s="128"/>
      <c r="FD309" s="128"/>
      <c r="FE309" s="128"/>
      <c r="FF309" s="128"/>
      <c r="FG309" s="128"/>
      <c r="FH309" s="128"/>
      <c r="FI309" s="128"/>
      <c r="FJ309" s="128"/>
      <c r="FK309" s="128"/>
      <c r="FL309" s="128"/>
      <c r="FM309" s="128"/>
      <c r="FN309" s="128"/>
      <c r="FO309" s="128"/>
      <c r="FP309" s="128"/>
      <c r="FQ309" s="128"/>
      <c r="FR309" s="128"/>
      <c r="FS309" s="128"/>
      <c r="FT309" s="128"/>
      <c r="FU309" s="128"/>
      <c r="FV309" s="128"/>
      <c r="FW309" s="128"/>
      <c r="FX309" s="128"/>
      <c r="FY309" s="128"/>
      <c r="FZ309" s="128"/>
      <c r="GA309" s="128"/>
      <c r="GB309" s="128"/>
      <c r="GC309" s="128"/>
      <c r="GD309" s="128"/>
      <c r="GE309" s="128"/>
      <c r="GF309" s="128"/>
      <c r="GG309" s="128"/>
      <c r="GH309" s="128"/>
      <c r="GI309" s="128"/>
      <c r="GJ309" s="128"/>
      <c r="GK309" s="128"/>
      <c r="GL309" s="128"/>
      <c r="GM309" s="128"/>
      <c r="GN309" s="128"/>
      <c r="GO309" s="128"/>
      <c r="GP309" s="128"/>
      <c r="GQ309" s="128"/>
      <c r="GR309" s="128"/>
      <c r="GS309" s="128"/>
      <c r="GT309" s="128"/>
      <c r="GU309" s="128"/>
      <c r="GV309" s="128"/>
      <c r="GW309" s="128"/>
      <c r="GX309" s="128"/>
      <c r="GY309" s="128"/>
      <c r="GZ309" s="128"/>
      <c r="HA309" s="128"/>
      <c r="HB309" s="128"/>
      <c r="HC309" s="128"/>
      <c r="HD309" s="128"/>
      <c r="HE309" s="128"/>
      <c r="HF309" s="128"/>
      <c r="HG309" s="128"/>
      <c r="HH309" s="128"/>
      <c r="HI309" s="128"/>
      <c r="HJ309" s="128"/>
      <c r="HK309" s="128"/>
      <c r="HL309" s="128"/>
      <c r="HM309" s="128"/>
      <c r="HN309" s="128"/>
      <c r="HO309" s="128"/>
      <c r="HP309" s="128"/>
      <c r="HQ309" s="128"/>
      <c r="HR309" s="128"/>
      <c r="HS309" s="128"/>
      <c r="HT309" s="128"/>
      <c r="HU309" s="128"/>
      <c r="HV309" s="128"/>
      <c r="HW309" s="128"/>
      <c r="HX309" s="128"/>
      <c r="HY309" s="128"/>
      <c r="HZ309" s="128"/>
      <c r="IA309" s="128"/>
    </row>
    <row r="310" s="45" customFormat="1" spans="1:235">
      <c r="A310" s="139" t="s">
        <v>66</v>
      </c>
      <c r="B310" s="208">
        <v>4000</v>
      </c>
      <c r="C310" s="240">
        <v>157.48031496063</v>
      </c>
      <c r="D310" s="208">
        <v>2085</v>
      </c>
      <c r="E310" s="240">
        <v>82.0866141732284</v>
      </c>
      <c r="F310" s="208">
        <v>943</v>
      </c>
      <c r="G310" s="240">
        <v>37.1259842519685</v>
      </c>
      <c r="H310" s="211" t="s">
        <v>39</v>
      </c>
      <c r="I310" s="208">
        <v>5000</v>
      </c>
      <c r="J310" s="245">
        <v>11023</v>
      </c>
      <c r="K310" s="208">
        <v>4500</v>
      </c>
      <c r="L310" s="245">
        <v>9920.7</v>
      </c>
      <c r="M310" s="141">
        <v>7364</v>
      </c>
      <c r="N310" s="247">
        <v>16234.6744</v>
      </c>
      <c r="O310" s="219"/>
      <c r="P310" s="222"/>
      <c r="Q310" s="231"/>
      <c r="R310" s="249"/>
      <c r="S310" s="231"/>
      <c r="T310" s="249"/>
      <c r="U310" s="231"/>
      <c r="V310" s="249"/>
      <c r="W310" s="234"/>
      <c r="X310" s="229"/>
      <c r="Y310" s="250"/>
      <c r="Z310" s="229"/>
      <c r="AA310" s="250"/>
      <c r="AB310" s="251"/>
      <c r="AC310" s="250"/>
      <c r="AD310" s="235"/>
      <c r="AE310" s="235"/>
      <c r="AF310" s="235"/>
      <c r="AG310" s="128"/>
      <c r="AH310" s="128"/>
      <c r="AI310" s="128"/>
      <c r="AJ310" s="128"/>
      <c r="AK310" s="128"/>
      <c r="AL310" s="128"/>
      <c r="AM310" s="128"/>
      <c r="AN310" s="128"/>
      <c r="AO310" s="128"/>
      <c r="AP310" s="128"/>
      <c r="AQ310" s="128"/>
      <c r="AR310" s="128"/>
      <c r="AS310" s="128"/>
      <c r="AT310" s="128"/>
      <c r="AU310" s="128"/>
      <c r="AV310" s="128"/>
      <c r="AW310" s="128"/>
      <c r="AX310" s="128"/>
      <c r="AY310" s="128"/>
      <c r="AZ310" s="128"/>
      <c r="BA310" s="128"/>
      <c r="BB310" s="128"/>
      <c r="BC310" s="128"/>
      <c r="BD310" s="128"/>
      <c r="BE310" s="128"/>
      <c r="BF310" s="128"/>
      <c r="BG310" s="128"/>
      <c r="BH310" s="128"/>
      <c r="BI310" s="128"/>
      <c r="BJ310" s="128"/>
      <c r="BK310" s="128"/>
      <c r="BL310" s="128"/>
      <c r="BM310" s="128"/>
      <c r="BN310" s="128"/>
      <c r="BO310" s="128"/>
      <c r="BP310" s="128"/>
      <c r="BQ310" s="128"/>
      <c r="BR310" s="128"/>
      <c r="BS310" s="128"/>
      <c r="BT310" s="128"/>
      <c r="BU310" s="128"/>
      <c r="BV310" s="128"/>
      <c r="BW310" s="128"/>
      <c r="BX310" s="128"/>
      <c r="BY310" s="128"/>
      <c r="BZ310" s="128"/>
      <c r="CA310" s="128"/>
      <c r="CB310" s="128"/>
      <c r="CC310" s="128"/>
      <c r="CD310" s="128"/>
      <c r="CE310" s="128"/>
      <c r="CF310" s="128"/>
      <c r="CG310" s="128"/>
      <c r="CH310" s="128"/>
      <c r="CI310" s="128"/>
      <c r="CJ310" s="128"/>
      <c r="CK310" s="128"/>
      <c r="CL310" s="128"/>
      <c r="CM310" s="128"/>
      <c r="CN310" s="128"/>
      <c r="CO310" s="128"/>
      <c r="CP310" s="128"/>
      <c r="CQ310" s="128"/>
      <c r="CR310" s="128"/>
      <c r="CS310" s="128"/>
      <c r="CT310" s="128"/>
      <c r="CU310" s="128"/>
      <c r="CV310" s="128"/>
      <c r="CW310" s="128"/>
      <c r="CX310" s="128"/>
      <c r="CY310" s="128"/>
      <c r="CZ310" s="128"/>
      <c r="DA310" s="128"/>
      <c r="DB310" s="128"/>
      <c r="DC310" s="128"/>
      <c r="DD310" s="128"/>
      <c r="DE310" s="128"/>
      <c r="DF310" s="128"/>
      <c r="DG310" s="128"/>
      <c r="DH310" s="128"/>
      <c r="DI310" s="128"/>
      <c r="DJ310" s="128"/>
      <c r="DK310" s="128"/>
      <c r="DL310" s="128"/>
      <c r="DM310" s="128"/>
      <c r="DN310" s="128"/>
      <c r="DO310" s="128"/>
      <c r="DP310" s="128"/>
      <c r="DQ310" s="128"/>
      <c r="DR310" s="128"/>
      <c r="DS310" s="128"/>
      <c r="DT310" s="128"/>
      <c r="DU310" s="128"/>
      <c r="DV310" s="128"/>
      <c r="DW310" s="128"/>
      <c r="DX310" s="128"/>
      <c r="DY310" s="128"/>
      <c r="DZ310" s="128"/>
      <c r="EA310" s="128"/>
      <c r="EB310" s="128"/>
      <c r="EC310" s="128"/>
      <c r="ED310" s="128"/>
      <c r="EE310" s="128"/>
      <c r="EF310" s="128"/>
      <c r="EG310" s="128"/>
      <c r="EH310" s="128"/>
      <c r="EI310" s="128"/>
      <c r="EJ310" s="128"/>
      <c r="EK310" s="128"/>
      <c r="EL310" s="128"/>
      <c r="EM310" s="128"/>
      <c r="EN310" s="128"/>
      <c r="EO310" s="128"/>
      <c r="EP310" s="128"/>
      <c r="EQ310" s="128"/>
      <c r="ER310" s="128"/>
      <c r="ES310" s="128"/>
      <c r="ET310" s="128"/>
      <c r="EU310" s="128"/>
      <c r="EV310" s="128"/>
      <c r="EW310" s="128"/>
      <c r="EX310" s="128"/>
      <c r="EY310" s="128"/>
      <c r="EZ310" s="128"/>
      <c r="FA310" s="128"/>
      <c r="FB310" s="128"/>
      <c r="FC310" s="128"/>
      <c r="FD310" s="128"/>
      <c r="FE310" s="128"/>
      <c r="FF310" s="128"/>
      <c r="FG310" s="128"/>
      <c r="FH310" s="128"/>
      <c r="FI310" s="128"/>
      <c r="FJ310" s="128"/>
      <c r="FK310" s="128"/>
      <c r="FL310" s="128"/>
      <c r="FM310" s="128"/>
      <c r="FN310" s="128"/>
      <c r="FO310" s="128"/>
      <c r="FP310" s="128"/>
      <c r="FQ310" s="128"/>
      <c r="FR310" s="128"/>
      <c r="FS310" s="128"/>
      <c r="FT310" s="128"/>
      <c r="FU310" s="128"/>
      <c r="FV310" s="128"/>
      <c r="FW310" s="128"/>
      <c r="FX310" s="128"/>
      <c r="FY310" s="128"/>
      <c r="FZ310" s="128"/>
      <c r="GA310" s="128"/>
      <c r="GB310" s="128"/>
      <c r="GC310" s="128"/>
      <c r="GD310" s="128"/>
      <c r="GE310" s="128"/>
      <c r="GF310" s="128"/>
      <c r="GG310" s="128"/>
      <c r="GH310" s="128"/>
      <c r="GI310" s="128"/>
      <c r="GJ310" s="128"/>
      <c r="GK310" s="128"/>
      <c r="GL310" s="128"/>
      <c r="GM310" s="128"/>
      <c r="GN310" s="128"/>
      <c r="GO310" s="128"/>
      <c r="GP310" s="128"/>
      <c r="GQ310" s="128"/>
      <c r="GR310" s="128"/>
      <c r="GS310" s="128"/>
      <c r="GT310" s="128"/>
      <c r="GU310" s="128"/>
      <c r="GV310" s="128"/>
      <c r="GW310" s="128"/>
      <c r="GX310" s="128"/>
      <c r="GY310" s="128"/>
      <c r="GZ310" s="128"/>
      <c r="HA310" s="128"/>
      <c r="HB310" s="128"/>
      <c r="HC310" s="128"/>
      <c r="HD310" s="128"/>
      <c r="HE310" s="128"/>
      <c r="HF310" s="128"/>
      <c r="HG310" s="128"/>
      <c r="HH310" s="128"/>
      <c r="HI310" s="128"/>
      <c r="HJ310" s="128"/>
      <c r="HK310" s="128"/>
      <c r="HL310" s="128"/>
      <c r="HM310" s="128"/>
      <c r="HN310" s="128"/>
      <c r="HO310" s="128"/>
      <c r="HP310" s="128"/>
      <c r="HQ310" s="128"/>
      <c r="HR310" s="128"/>
      <c r="HS310" s="128"/>
      <c r="HT310" s="128"/>
      <c r="HU310" s="128"/>
      <c r="HV310" s="128"/>
      <c r="HW310" s="128"/>
      <c r="HX310" s="128"/>
      <c r="HY310" s="128"/>
      <c r="HZ310" s="128"/>
      <c r="IA310" s="128"/>
    </row>
    <row r="311" s="45" customFormat="1" spans="1:235">
      <c r="A311" s="139"/>
      <c r="B311" s="208">
        <v>4300</v>
      </c>
      <c r="C311" s="209">
        <v>169.291338582677</v>
      </c>
      <c r="D311" s="208">
        <v>2185</v>
      </c>
      <c r="E311" s="209">
        <v>86.0236220472441</v>
      </c>
      <c r="F311" s="208">
        <v>1043</v>
      </c>
      <c r="G311" s="209">
        <v>41.0629921259843</v>
      </c>
      <c r="H311" s="208" t="s">
        <v>39</v>
      </c>
      <c r="I311" s="208">
        <v>4900</v>
      </c>
      <c r="J311" s="223">
        <v>10802.54</v>
      </c>
      <c r="K311" s="208">
        <v>4500</v>
      </c>
      <c r="L311" s="223">
        <v>9920.7</v>
      </c>
      <c r="M311" s="208">
        <v>7404</v>
      </c>
      <c r="N311" s="224">
        <v>16322.8584</v>
      </c>
      <c r="O311" s="219"/>
      <c r="P311" s="222"/>
      <c r="Q311" s="231"/>
      <c r="R311" s="232"/>
      <c r="S311" s="231"/>
      <c r="T311" s="232"/>
      <c r="U311" s="231"/>
      <c r="V311" s="232"/>
      <c r="W311" s="231"/>
      <c r="X311" s="231"/>
      <c r="Y311" s="236"/>
      <c r="Z311" s="231"/>
      <c r="AA311" s="236"/>
      <c r="AB311" s="251"/>
      <c r="AC311" s="236"/>
      <c r="AD311" s="235"/>
      <c r="AE311" s="235"/>
      <c r="AF311" s="235"/>
      <c r="AG311" s="128"/>
      <c r="AH311" s="128"/>
      <c r="AI311" s="128"/>
      <c r="AJ311" s="128"/>
      <c r="AK311" s="128"/>
      <c r="AL311" s="128"/>
      <c r="AM311" s="128"/>
      <c r="AN311" s="128"/>
      <c r="AO311" s="128"/>
      <c r="AP311" s="128"/>
      <c r="AQ311" s="128"/>
      <c r="AR311" s="128"/>
      <c r="AS311" s="128"/>
      <c r="AT311" s="128"/>
      <c r="AU311" s="128"/>
      <c r="AV311" s="128"/>
      <c r="AW311" s="128"/>
      <c r="AX311" s="128"/>
      <c r="AY311" s="128"/>
      <c r="AZ311" s="128"/>
      <c r="BA311" s="128"/>
      <c r="BB311" s="128"/>
      <c r="BC311" s="128"/>
      <c r="BD311" s="128"/>
      <c r="BE311" s="128"/>
      <c r="BF311" s="128"/>
      <c r="BG311" s="128"/>
      <c r="BH311" s="128"/>
      <c r="BI311" s="128"/>
      <c r="BJ311" s="128"/>
      <c r="BK311" s="128"/>
      <c r="BL311" s="128"/>
      <c r="BM311" s="128"/>
      <c r="BN311" s="128"/>
      <c r="BO311" s="128"/>
      <c r="BP311" s="128"/>
      <c r="BQ311" s="128"/>
      <c r="BR311" s="128"/>
      <c r="BS311" s="128"/>
      <c r="BT311" s="128"/>
      <c r="BU311" s="128"/>
      <c r="BV311" s="128"/>
      <c r="BW311" s="128"/>
      <c r="BX311" s="128"/>
      <c r="BY311" s="128"/>
      <c r="BZ311" s="128"/>
      <c r="CA311" s="128"/>
      <c r="CB311" s="128"/>
      <c r="CC311" s="128"/>
      <c r="CD311" s="128"/>
      <c r="CE311" s="128"/>
      <c r="CF311" s="128"/>
      <c r="CG311" s="128"/>
      <c r="CH311" s="128"/>
      <c r="CI311" s="128"/>
      <c r="CJ311" s="128"/>
      <c r="CK311" s="128"/>
      <c r="CL311" s="128"/>
      <c r="CM311" s="128"/>
      <c r="CN311" s="128"/>
      <c r="CO311" s="128"/>
      <c r="CP311" s="128"/>
      <c r="CQ311" s="128"/>
      <c r="CR311" s="128"/>
      <c r="CS311" s="128"/>
      <c r="CT311" s="128"/>
      <c r="CU311" s="128"/>
      <c r="CV311" s="128"/>
      <c r="CW311" s="128"/>
      <c r="CX311" s="128"/>
      <c r="CY311" s="128"/>
      <c r="CZ311" s="128"/>
      <c r="DA311" s="128"/>
      <c r="DB311" s="128"/>
      <c r="DC311" s="128"/>
      <c r="DD311" s="128"/>
      <c r="DE311" s="128"/>
      <c r="DF311" s="128"/>
      <c r="DG311" s="128"/>
      <c r="DH311" s="128"/>
      <c r="DI311" s="128"/>
      <c r="DJ311" s="128"/>
      <c r="DK311" s="128"/>
      <c r="DL311" s="128"/>
      <c r="DM311" s="128"/>
      <c r="DN311" s="128"/>
      <c r="DO311" s="128"/>
      <c r="DP311" s="128"/>
      <c r="DQ311" s="128"/>
      <c r="DR311" s="128"/>
      <c r="DS311" s="128"/>
      <c r="DT311" s="128"/>
      <c r="DU311" s="128"/>
      <c r="DV311" s="128"/>
      <c r="DW311" s="128"/>
      <c r="DX311" s="128"/>
      <c r="DY311" s="128"/>
      <c r="DZ311" s="128"/>
      <c r="EA311" s="128"/>
      <c r="EB311" s="128"/>
      <c r="EC311" s="128"/>
      <c r="ED311" s="128"/>
      <c r="EE311" s="128"/>
      <c r="EF311" s="128"/>
      <c r="EG311" s="128"/>
      <c r="EH311" s="128"/>
      <c r="EI311" s="128"/>
      <c r="EJ311" s="128"/>
      <c r="EK311" s="128"/>
      <c r="EL311" s="128"/>
      <c r="EM311" s="128"/>
      <c r="EN311" s="128"/>
      <c r="EO311" s="128"/>
      <c r="EP311" s="128"/>
      <c r="EQ311" s="128"/>
      <c r="ER311" s="128"/>
      <c r="ES311" s="128"/>
      <c r="ET311" s="128"/>
      <c r="EU311" s="128"/>
      <c r="EV311" s="128"/>
      <c r="EW311" s="128"/>
      <c r="EX311" s="128"/>
      <c r="EY311" s="128"/>
      <c r="EZ311" s="128"/>
      <c r="FA311" s="128"/>
      <c r="FB311" s="128"/>
      <c r="FC311" s="128"/>
      <c r="FD311" s="128"/>
      <c r="FE311" s="128"/>
      <c r="FF311" s="128"/>
      <c r="FG311" s="128"/>
      <c r="FH311" s="128"/>
      <c r="FI311" s="128"/>
      <c r="FJ311" s="128"/>
      <c r="FK311" s="128"/>
      <c r="FL311" s="128"/>
      <c r="FM311" s="128"/>
      <c r="FN311" s="128"/>
      <c r="FO311" s="128"/>
      <c r="FP311" s="128"/>
      <c r="FQ311" s="128"/>
      <c r="FR311" s="128"/>
      <c r="FS311" s="128"/>
      <c r="FT311" s="128"/>
      <c r="FU311" s="128"/>
      <c r="FV311" s="128"/>
      <c r="FW311" s="128"/>
      <c r="FX311" s="128"/>
      <c r="FY311" s="128"/>
      <c r="FZ311" s="128"/>
      <c r="GA311" s="128"/>
      <c r="GB311" s="128"/>
      <c r="GC311" s="128"/>
      <c r="GD311" s="128"/>
      <c r="GE311" s="128"/>
      <c r="GF311" s="128"/>
      <c r="GG311" s="128"/>
      <c r="GH311" s="128"/>
      <c r="GI311" s="128"/>
      <c r="GJ311" s="128"/>
      <c r="GK311" s="128"/>
      <c r="GL311" s="128"/>
      <c r="GM311" s="128"/>
      <c r="GN311" s="128"/>
      <c r="GO311" s="128"/>
      <c r="GP311" s="128"/>
      <c r="GQ311" s="128"/>
      <c r="GR311" s="128"/>
      <c r="GS311" s="128"/>
      <c r="GT311" s="128"/>
      <c r="GU311" s="128"/>
      <c r="GV311" s="128"/>
      <c r="GW311" s="128"/>
      <c r="GX311" s="128"/>
      <c r="GY311" s="128"/>
      <c r="GZ311" s="128"/>
      <c r="HA311" s="128"/>
      <c r="HB311" s="128"/>
      <c r="HC311" s="128"/>
      <c r="HD311" s="128"/>
      <c r="HE311" s="128"/>
      <c r="HF311" s="128"/>
      <c r="HG311" s="128"/>
      <c r="HH311" s="128"/>
      <c r="HI311" s="128"/>
      <c r="HJ311" s="128"/>
      <c r="HK311" s="128"/>
      <c r="HL311" s="128"/>
      <c r="HM311" s="128"/>
      <c r="HN311" s="128"/>
      <c r="HO311" s="128"/>
      <c r="HP311" s="128"/>
      <c r="HQ311" s="128"/>
      <c r="HR311" s="128"/>
      <c r="HS311" s="128"/>
      <c r="HT311" s="128"/>
      <c r="HU311" s="128"/>
      <c r="HV311" s="128"/>
      <c r="HW311" s="128"/>
      <c r="HX311" s="128"/>
      <c r="HY311" s="128"/>
      <c r="HZ311" s="128"/>
      <c r="IA311" s="128"/>
    </row>
    <row r="312" s="45" customFormat="1" spans="1:235">
      <c r="A312" s="139"/>
      <c r="B312" s="208">
        <v>4500</v>
      </c>
      <c r="C312" s="240">
        <v>177.165354330709</v>
      </c>
      <c r="D312" s="208">
        <v>2250</v>
      </c>
      <c r="E312" s="240">
        <v>88.5826771653543</v>
      </c>
      <c r="F312" s="208">
        <v>1108</v>
      </c>
      <c r="G312" s="240">
        <v>43.6220472440945</v>
      </c>
      <c r="H312" s="211" t="s">
        <v>39</v>
      </c>
      <c r="I312" s="208">
        <v>4800</v>
      </c>
      <c r="J312" s="245">
        <v>10582.08</v>
      </c>
      <c r="K312" s="223">
        <v>4430</v>
      </c>
      <c r="L312" s="245">
        <v>9766.378</v>
      </c>
      <c r="M312" s="141">
        <v>7430</v>
      </c>
      <c r="N312" s="247">
        <v>16380.178</v>
      </c>
      <c r="O312" s="219"/>
      <c r="P312" s="222"/>
      <c r="Q312" s="231"/>
      <c r="R312" s="249"/>
      <c r="S312" s="231"/>
      <c r="T312" s="249"/>
      <c r="U312" s="231"/>
      <c r="V312" s="249"/>
      <c r="W312" s="234"/>
      <c r="X312" s="229"/>
      <c r="Y312" s="250"/>
      <c r="Z312" s="229"/>
      <c r="AA312" s="250"/>
      <c r="AB312" s="251"/>
      <c r="AC312" s="250"/>
      <c r="AD312" s="235"/>
      <c r="AE312" s="235"/>
      <c r="AF312" s="235"/>
      <c r="AG312" s="128"/>
      <c r="AH312" s="128"/>
      <c r="AI312" s="128"/>
      <c r="AJ312" s="128"/>
      <c r="AK312" s="128"/>
      <c r="AL312" s="128"/>
      <c r="AM312" s="128"/>
      <c r="AN312" s="128"/>
      <c r="AO312" s="128"/>
      <c r="AP312" s="128"/>
      <c r="AQ312" s="128"/>
      <c r="AR312" s="128"/>
      <c r="AS312" s="128"/>
      <c r="AT312" s="128"/>
      <c r="AU312" s="128"/>
      <c r="AV312" s="128"/>
      <c r="AW312" s="128"/>
      <c r="AX312" s="128"/>
      <c r="AY312" s="128"/>
      <c r="AZ312" s="128"/>
      <c r="BA312" s="128"/>
      <c r="BB312" s="128"/>
      <c r="BC312" s="128"/>
      <c r="BD312" s="128"/>
      <c r="BE312" s="128"/>
      <c r="BF312" s="128"/>
      <c r="BG312" s="128"/>
      <c r="BH312" s="128"/>
      <c r="BI312" s="128"/>
      <c r="BJ312" s="128"/>
      <c r="BK312" s="128"/>
      <c r="BL312" s="128"/>
      <c r="BM312" s="128"/>
      <c r="BN312" s="128"/>
      <c r="BO312" s="128"/>
      <c r="BP312" s="128"/>
      <c r="BQ312" s="128"/>
      <c r="BR312" s="128"/>
      <c r="BS312" s="128"/>
      <c r="BT312" s="128"/>
      <c r="BU312" s="128"/>
      <c r="BV312" s="128"/>
      <c r="BW312" s="128"/>
      <c r="BX312" s="128"/>
      <c r="BY312" s="128"/>
      <c r="BZ312" s="128"/>
      <c r="CA312" s="128"/>
      <c r="CB312" s="128"/>
      <c r="CC312" s="128"/>
      <c r="CD312" s="128"/>
      <c r="CE312" s="128"/>
      <c r="CF312" s="128"/>
      <c r="CG312" s="128"/>
      <c r="CH312" s="128"/>
      <c r="CI312" s="128"/>
      <c r="CJ312" s="128"/>
      <c r="CK312" s="128"/>
      <c r="CL312" s="128"/>
      <c r="CM312" s="128"/>
      <c r="CN312" s="128"/>
      <c r="CO312" s="128"/>
      <c r="CP312" s="128"/>
      <c r="CQ312" s="128"/>
      <c r="CR312" s="128"/>
      <c r="CS312" s="128"/>
      <c r="CT312" s="128"/>
      <c r="CU312" s="128"/>
      <c r="CV312" s="128"/>
      <c r="CW312" s="128"/>
      <c r="CX312" s="128"/>
      <c r="CY312" s="128"/>
      <c r="CZ312" s="128"/>
      <c r="DA312" s="128"/>
      <c r="DB312" s="128"/>
      <c r="DC312" s="128"/>
      <c r="DD312" s="128"/>
      <c r="DE312" s="128"/>
      <c r="DF312" s="128"/>
      <c r="DG312" s="128"/>
      <c r="DH312" s="128"/>
      <c r="DI312" s="128"/>
      <c r="DJ312" s="128"/>
      <c r="DK312" s="128"/>
      <c r="DL312" s="128"/>
      <c r="DM312" s="128"/>
      <c r="DN312" s="128"/>
      <c r="DO312" s="128"/>
      <c r="DP312" s="128"/>
      <c r="DQ312" s="128"/>
      <c r="DR312" s="128"/>
      <c r="DS312" s="128"/>
      <c r="DT312" s="128"/>
      <c r="DU312" s="128"/>
      <c r="DV312" s="128"/>
      <c r="DW312" s="128"/>
      <c r="DX312" s="128"/>
      <c r="DY312" s="128"/>
      <c r="DZ312" s="128"/>
      <c r="EA312" s="128"/>
      <c r="EB312" s="128"/>
      <c r="EC312" s="128"/>
      <c r="ED312" s="128"/>
      <c r="EE312" s="128"/>
      <c r="EF312" s="128"/>
      <c r="EG312" s="128"/>
      <c r="EH312" s="128"/>
      <c r="EI312" s="128"/>
      <c r="EJ312" s="128"/>
      <c r="EK312" s="128"/>
      <c r="EL312" s="128"/>
      <c r="EM312" s="128"/>
      <c r="EN312" s="128"/>
      <c r="EO312" s="128"/>
      <c r="EP312" s="128"/>
      <c r="EQ312" s="128"/>
      <c r="ER312" s="128"/>
      <c r="ES312" s="128"/>
      <c r="ET312" s="128"/>
      <c r="EU312" s="128"/>
      <c r="EV312" s="128"/>
      <c r="EW312" s="128"/>
      <c r="EX312" s="128"/>
      <c r="EY312" s="128"/>
      <c r="EZ312" s="128"/>
      <c r="FA312" s="128"/>
      <c r="FB312" s="128"/>
      <c r="FC312" s="128"/>
      <c r="FD312" s="128"/>
      <c r="FE312" s="128"/>
      <c r="FF312" s="128"/>
      <c r="FG312" s="128"/>
      <c r="FH312" s="128"/>
      <c r="FI312" s="128"/>
      <c r="FJ312" s="128"/>
      <c r="FK312" s="128"/>
      <c r="FL312" s="128"/>
      <c r="FM312" s="128"/>
      <c r="FN312" s="128"/>
      <c r="FO312" s="128"/>
      <c r="FP312" s="128"/>
      <c r="FQ312" s="128"/>
      <c r="FR312" s="128"/>
      <c r="FS312" s="128"/>
      <c r="FT312" s="128"/>
      <c r="FU312" s="128"/>
      <c r="FV312" s="128"/>
      <c r="FW312" s="128"/>
      <c r="FX312" s="128"/>
      <c r="FY312" s="128"/>
      <c r="FZ312" s="128"/>
      <c r="GA312" s="128"/>
      <c r="GB312" s="128"/>
      <c r="GC312" s="128"/>
      <c r="GD312" s="128"/>
      <c r="GE312" s="128"/>
      <c r="GF312" s="128"/>
      <c r="GG312" s="128"/>
      <c r="GH312" s="128"/>
      <c r="GI312" s="128"/>
      <c r="GJ312" s="128"/>
      <c r="GK312" s="128"/>
      <c r="GL312" s="128"/>
      <c r="GM312" s="128"/>
      <c r="GN312" s="128"/>
      <c r="GO312" s="128"/>
      <c r="GP312" s="128"/>
      <c r="GQ312" s="128"/>
      <c r="GR312" s="128"/>
      <c r="GS312" s="128"/>
      <c r="GT312" s="128"/>
      <c r="GU312" s="128"/>
      <c r="GV312" s="128"/>
      <c r="GW312" s="128"/>
      <c r="GX312" s="128"/>
      <c r="GY312" s="128"/>
      <c r="GZ312" s="128"/>
      <c r="HA312" s="128"/>
      <c r="HB312" s="128"/>
      <c r="HC312" s="128"/>
      <c r="HD312" s="128"/>
      <c r="HE312" s="128"/>
      <c r="HF312" s="128"/>
      <c r="HG312" s="128"/>
      <c r="HH312" s="128"/>
      <c r="HI312" s="128"/>
      <c r="HJ312" s="128"/>
      <c r="HK312" s="128"/>
      <c r="HL312" s="128"/>
      <c r="HM312" s="128"/>
      <c r="HN312" s="128"/>
      <c r="HO312" s="128"/>
      <c r="HP312" s="128"/>
      <c r="HQ312" s="128"/>
      <c r="HR312" s="128"/>
      <c r="HS312" s="128"/>
      <c r="HT312" s="128"/>
      <c r="HU312" s="128"/>
      <c r="HV312" s="128"/>
      <c r="HW312" s="128"/>
      <c r="HX312" s="128"/>
      <c r="HY312" s="128"/>
      <c r="HZ312" s="128"/>
      <c r="IA312" s="128"/>
    </row>
    <row r="313" s="45" customFormat="1" spans="1:235">
      <c r="A313" s="139"/>
      <c r="B313" s="208">
        <v>4800</v>
      </c>
      <c r="C313" s="209">
        <v>188.976377952756</v>
      </c>
      <c r="D313" s="208">
        <v>2350</v>
      </c>
      <c r="E313" s="209">
        <v>92.5196850393701</v>
      </c>
      <c r="F313" s="208">
        <v>1208</v>
      </c>
      <c r="G313" s="209">
        <v>47.5590551181102</v>
      </c>
      <c r="H313" s="208" t="s">
        <v>39</v>
      </c>
      <c r="I313" s="208">
        <v>4600</v>
      </c>
      <c r="J313" s="223">
        <v>10141.16</v>
      </c>
      <c r="K313" s="208">
        <v>4250</v>
      </c>
      <c r="L313" s="223">
        <v>9369.55</v>
      </c>
      <c r="M313" s="208">
        <v>7470</v>
      </c>
      <c r="N313" s="224">
        <v>16468.362</v>
      </c>
      <c r="O313" s="219"/>
      <c r="P313" s="222"/>
      <c r="Q313" s="231"/>
      <c r="R313" s="232"/>
      <c r="S313" s="231"/>
      <c r="T313" s="232"/>
      <c r="U313" s="231"/>
      <c r="V313" s="232"/>
      <c r="W313" s="231"/>
      <c r="X313" s="231"/>
      <c r="Y313" s="236"/>
      <c r="Z313" s="231"/>
      <c r="AA313" s="236"/>
      <c r="AB313" s="251"/>
      <c r="AC313" s="236"/>
      <c r="AD313" s="235"/>
      <c r="AE313" s="235"/>
      <c r="AF313" s="235"/>
      <c r="AG313" s="128"/>
      <c r="AH313" s="128"/>
      <c r="AI313" s="128"/>
      <c r="AJ313" s="128"/>
      <c r="AK313" s="128"/>
      <c r="AL313" s="128"/>
      <c r="AM313" s="128"/>
      <c r="AN313" s="128"/>
      <c r="AO313" s="128"/>
      <c r="AP313" s="128"/>
      <c r="AQ313" s="128"/>
      <c r="AR313" s="128"/>
      <c r="AS313" s="128"/>
      <c r="AT313" s="128"/>
      <c r="AU313" s="128"/>
      <c r="AV313" s="128"/>
      <c r="AW313" s="128"/>
      <c r="AX313" s="128"/>
      <c r="AY313" s="128"/>
      <c r="AZ313" s="128"/>
      <c r="BA313" s="128"/>
      <c r="BB313" s="128"/>
      <c r="BC313" s="128"/>
      <c r="BD313" s="128"/>
      <c r="BE313" s="128"/>
      <c r="BF313" s="128"/>
      <c r="BG313" s="128"/>
      <c r="BH313" s="128"/>
      <c r="BI313" s="128"/>
      <c r="BJ313" s="128"/>
      <c r="BK313" s="128"/>
      <c r="BL313" s="128"/>
      <c r="BM313" s="128"/>
      <c r="BN313" s="128"/>
      <c r="BO313" s="128"/>
      <c r="BP313" s="128"/>
      <c r="BQ313" s="128"/>
      <c r="BR313" s="128"/>
      <c r="BS313" s="128"/>
      <c r="BT313" s="128"/>
      <c r="BU313" s="128"/>
      <c r="BV313" s="128"/>
      <c r="BW313" s="128"/>
      <c r="BX313" s="128"/>
      <c r="BY313" s="128"/>
      <c r="BZ313" s="128"/>
      <c r="CA313" s="128"/>
      <c r="CB313" s="128"/>
      <c r="CC313" s="128"/>
      <c r="CD313" s="128"/>
      <c r="CE313" s="128"/>
      <c r="CF313" s="128"/>
      <c r="CG313" s="128"/>
      <c r="CH313" s="128"/>
      <c r="CI313" s="128"/>
      <c r="CJ313" s="128"/>
      <c r="CK313" s="128"/>
      <c r="CL313" s="128"/>
      <c r="CM313" s="128"/>
      <c r="CN313" s="128"/>
      <c r="CO313" s="128"/>
      <c r="CP313" s="128"/>
      <c r="CQ313" s="128"/>
      <c r="CR313" s="128"/>
      <c r="CS313" s="128"/>
      <c r="CT313" s="128"/>
      <c r="CU313" s="128"/>
      <c r="CV313" s="128"/>
      <c r="CW313" s="128"/>
      <c r="CX313" s="128"/>
      <c r="CY313" s="128"/>
      <c r="CZ313" s="128"/>
      <c r="DA313" s="128"/>
      <c r="DB313" s="128"/>
      <c r="DC313" s="128"/>
      <c r="DD313" s="128"/>
      <c r="DE313" s="128"/>
      <c r="DF313" s="128"/>
      <c r="DG313" s="128"/>
      <c r="DH313" s="128"/>
      <c r="DI313" s="128"/>
      <c r="DJ313" s="128"/>
      <c r="DK313" s="128"/>
      <c r="DL313" s="128"/>
      <c r="DM313" s="128"/>
      <c r="DN313" s="128"/>
      <c r="DO313" s="128"/>
      <c r="DP313" s="128"/>
      <c r="DQ313" s="128"/>
      <c r="DR313" s="128"/>
      <c r="DS313" s="128"/>
      <c r="DT313" s="128"/>
      <c r="DU313" s="128"/>
      <c r="DV313" s="128"/>
      <c r="DW313" s="128"/>
      <c r="DX313" s="128"/>
      <c r="DY313" s="128"/>
      <c r="DZ313" s="128"/>
      <c r="EA313" s="128"/>
      <c r="EB313" s="128"/>
      <c r="EC313" s="128"/>
      <c r="ED313" s="128"/>
      <c r="EE313" s="128"/>
      <c r="EF313" s="128"/>
      <c r="EG313" s="128"/>
      <c r="EH313" s="128"/>
      <c r="EI313" s="128"/>
      <c r="EJ313" s="128"/>
      <c r="EK313" s="128"/>
      <c r="EL313" s="128"/>
      <c r="EM313" s="128"/>
      <c r="EN313" s="128"/>
      <c r="EO313" s="128"/>
      <c r="EP313" s="128"/>
      <c r="EQ313" s="128"/>
      <c r="ER313" s="128"/>
      <c r="ES313" s="128"/>
      <c r="ET313" s="128"/>
      <c r="EU313" s="128"/>
      <c r="EV313" s="128"/>
      <c r="EW313" s="128"/>
      <c r="EX313" s="128"/>
      <c r="EY313" s="128"/>
      <c r="EZ313" s="128"/>
      <c r="FA313" s="128"/>
      <c r="FB313" s="128"/>
      <c r="FC313" s="128"/>
      <c r="FD313" s="128"/>
      <c r="FE313" s="128"/>
      <c r="FF313" s="128"/>
      <c r="FG313" s="128"/>
      <c r="FH313" s="128"/>
      <c r="FI313" s="128"/>
      <c r="FJ313" s="128"/>
      <c r="FK313" s="128"/>
      <c r="FL313" s="128"/>
      <c r="FM313" s="128"/>
      <c r="FN313" s="128"/>
      <c r="FO313" s="128"/>
      <c r="FP313" s="128"/>
      <c r="FQ313" s="128"/>
      <c r="FR313" s="128"/>
      <c r="FS313" s="128"/>
      <c r="FT313" s="128"/>
      <c r="FU313" s="128"/>
      <c r="FV313" s="128"/>
      <c r="FW313" s="128"/>
      <c r="FX313" s="128"/>
      <c r="FY313" s="128"/>
      <c r="FZ313" s="128"/>
      <c r="GA313" s="128"/>
      <c r="GB313" s="128"/>
      <c r="GC313" s="128"/>
      <c r="GD313" s="128"/>
      <c r="GE313" s="128"/>
      <c r="GF313" s="128"/>
      <c r="GG313" s="128"/>
      <c r="GH313" s="128"/>
      <c r="GI313" s="128"/>
      <c r="GJ313" s="128"/>
      <c r="GK313" s="128"/>
      <c r="GL313" s="128"/>
      <c r="GM313" s="128"/>
      <c r="GN313" s="128"/>
      <c r="GO313" s="128"/>
      <c r="GP313" s="128"/>
      <c r="GQ313" s="128"/>
      <c r="GR313" s="128"/>
      <c r="GS313" s="128"/>
      <c r="GT313" s="128"/>
      <c r="GU313" s="128"/>
      <c r="GV313" s="128"/>
      <c r="GW313" s="128"/>
      <c r="GX313" s="128"/>
      <c r="GY313" s="128"/>
      <c r="GZ313" s="128"/>
      <c r="HA313" s="128"/>
      <c r="HB313" s="128"/>
      <c r="HC313" s="128"/>
      <c r="HD313" s="128"/>
      <c r="HE313" s="128"/>
      <c r="HF313" s="128"/>
      <c r="HG313" s="128"/>
      <c r="HH313" s="128"/>
      <c r="HI313" s="128"/>
      <c r="HJ313" s="128"/>
      <c r="HK313" s="128"/>
      <c r="HL313" s="128"/>
      <c r="HM313" s="128"/>
      <c r="HN313" s="128"/>
      <c r="HO313" s="128"/>
      <c r="HP313" s="128"/>
      <c r="HQ313" s="128"/>
      <c r="HR313" s="128"/>
      <c r="HS313" s="128"/>
      <c r="HT313" s="128"/>
      <c r="HU313" s="128"/>
      <c r="HV313" s="128"/>
      <c r="HW313" s="128"/>
      <c r="HX313" s="128"/>
      <c r="HY313" s="128"/>
      <c r="HZ313" s="128"/>
      <c r="IA313" s="128"/>
    </row>
    <row r="314" s="45" customFormat="1" spans="1:235">
      <c r="A314" s="139"/>
      <c r="B314" s="208">
        <v>5000</v>
      </c>
      <c r="C314" s="240">
        <v>196.850393700787</v>
      </c>
      <c r="D314" s="208">
        <v>2420</v>
      </c>
      <c r="E314" s="240">
        <v>95.2755905511811</v>
      </c>
      <c r="F314" s="208">
        <v>1278</v>
      </c>
      <c r="G314" s="240">
        <v>50.3149606299213</v>
      </c>
      <c r="H314" s="211" t="s">
        <v>39</v>
      </c>
      <c r="I314" s="208">
        <v>4500</v>
      </c>
      <c r="J314" s="245">
        <v>9920.7</v>
      </c>
      <c r="K314" s="223">
        <v>4150</v>
      </c>
      <c r="L314" s="245">
        <v>9149.09</v>
      </c>
      <c r="M314" s="141">
        <v>7498</v>
      </c>
      <c r="N314" s="247">
        <v>16530.0908</v>
      </c>
      <c r="O314" s="219"/>
      <c r="P314" s="222"/>
      <c r="Q314" s="231"/>
      <c r="R314" s="249"/>
      <c r="S314" s="231"/>
      <c r="T314" s="249"/>
      <c r="U314" s="231"/>
      <c r="V314" s="249"/>
      <c r="W314" s="234"/>
      <c r="X314" s="229"/>
      <c r="Y314" s="250"/>
      <c r="Z314" s="229"/>
      <c r="AA314" s="250"/>
      <c r="AB314" s="251"/>
      <c r="AC314" s="250"/>
      <c r="AD314" s="235"/>
      <c r="AE314" s="235"/>
      <c r="AF314" s="235"/>
      <c r="AG314" s="128"/>
      <c r="AH314" s="128"/>
      <c r="AI314" s="128"/>
      <c r="AJ314" s="128"/>
      <c r="AK314" s="128"/>
      <c r="AL314" s="128"/>
      <c r="AM314" s="128"/>
      <c r="AN314" s="128"/>
      <c r="AO314" s="128"/>
      <c r="AP314" s="128"/>
      <c r="AQ314" s="128"/>
      <c r="AR314" s="128"/>
      <c r="AS314" s="128"/>
      <c r="AT314" s="128"/>
      <c r="AU314" s="128"/>
      <c r="AV314" s="128"/>
      <c r="AW314" s="128"/>
      <c r="AX314" s="128"/>
      <c r="AY314" s="128"/>
      <c r="AZ314" s="128"/>
      <c r="BA314" s="128"/>
      <c r="BB314" s="128"/>
      <c r="BC314" s="128"/>
      <c r="BD314" s="128"/>
      <c r="BE314" s="128"/>
      <c r="BF314" s="128"/>
      <c r="BG314" s="128"/>
      <c r="BH314" s="128"/>
      <c r="BI314" s="128"/>
      <c r="BJ314" s="128"/>
      <c r="BK314" s="128"/>
      <c r="BL314" s="128"/>
      <c r="BM314" s="128"/>
      <c r="BN314" s="128"/>
      <c r="BO314" s="128"/>
      <c r="BP314" s="128"/>
      <c r="BQ314" s="128"/>
      <c r="BR314" s="128"/>
      <c r="BS314" s="128"/>
      <c r="BT314" s="128"/>
      <c r="BU314" s="128"/>
      <c r="BV314" s="128"/>
      <c r="BW314" s="128"/>
      <c r="BX314" s="128"/>
      <c r="BY314" s="128"/>
      <c r="BZ314" s="128"/>
      <c r="CA314" s="128"/>
      <c r="CB314" s="128"/>
      <c r="CC314" s="128"/>
      <c r="CD314" s="128"/>
      <c r="CE314" s="128"/>
      <c r="CF314" s="128"/>
      <c r="CG314" s="128"/>
      <c r="CH314" s="128"/>
      <c r="CI314" s="128"/>
      <c r="CJ314" s="128"/>
      <c r="CK314" s="128"/>
      <c r="CL314" s="128"/>
      <c r="CM314" s="128"/>
      <c r="CN314" s="128"/>
      <c r="CO314" s="128"/>
      <c r="CP314" s="128"/>
      <c r="CQ314" s="128"/>
      <c r="CR314" s="128"/>
      <c r="CS314" s="128"/>
      <c r="CT314" s="128"/>
      <c r="CU314" s="128"/>
      <c r="CV314" s="128"/>
      <c r="CW314" s="128"/>
      <c r="CX314" s="128"/>
      <c r="CY314" s="128"/>
      <c r="CZ314" s="128"/>
      <c r="DA314" s="128"/>
      <c r="DB314" s="128"/>
      <c r="DC314" s="128"/>
      <c r="DD314" s="128"/>
      <c r="DE314" s="128"/>
      <c r="DF314" s="128"/>
      <c r="DG314" s="128"/>
      <c r="DH314" s="128"/>
      <c r="DI314" s="128"/>
      <c r="DJ314" s="128"/>
      <c r="DK314" s="128"/>
      <c r="DL314" s="128"/>
      <c r="DM314" s="128"/>
      <c r="DN314" s="128"/>
      <c r="DO314" s="128"/>
      <c r="DP314" s="128"/>
      <c r="DQ314" s="128"/>
      <c r="DR314" s="128"/>
      <c r="DS314" s="128"/>
      <c r="DT314" s="128"/>
      <c r="DU314" s="128"/>
      <c r="DV314" s="128"/>
      <c r="DW314" s="128"/>
      <c r="DX314" s="128"/>
      <c r="DY314" s="128"/>
      <c r="DZ314" s="128"/>
      <c r="EA314" s="128"/>
      <c r="EB314" s="128"/>
      <c r="EC314" s="128"/>
      <c r="ED314" s="128"/>
      <c r="EE314" s="128"/>
      <c r="EF314" s="128"/>
      <c r="EG314" s="128"/>
      <c r="EH314" s="128"/>
      <c r="EI314" s="128"/>
      <c r="EJ314" s="128"/>
      <c r="EK314" s="128"/>
      <c r="EL314" s="128"/>
      <c r="EM314" s="128"/>
      <c r="EN314" s="128"/>
      <c r="EO314" s="128"/>
      <c r="EP314" s="128"/>
      <c r="EQ314" s="128"/>
      <c r="ER314" s="128"/>
      <c r="ES314" s="128"/>
      <c r="ET314" s="128"/>
      <c r="EU314" s="128"/>
      <c r="EV314" s="128"/>
      <c r="EW314" s="128"/>
      <c r="EX314" s="128"/>
      <c r="EY314" s="128"/>
      <c r="EZ314" s="128"/>
      <c r="FA314" s="128"/>
      <c r="FB314" s="128"/>
      <c r="FC314" s="128"/>
      <c r="FD314" s="128"/>
      <c r="FE314" s="128"/>
      <c r="FF314" s="128"/>
      <c r="FG314" s="128"/>
      <c r="FH314" s="128"/>
      <c r="FI314" s="128"/>
      <c r="FJ314" s="128"/>
      <c r="FK314" s="128"/>
      <c r="FL314" s="128"/>
      <c r="FM314" s="128"/>
      <c r="FN314" s="128"/>
      <c r="FO314" s="128"/>
      <c r="FP314" s="128"/>
      <c r="FQ314" s="128"/>
      <c r="FR314" s="128"/>
      <c r="FS314" s="128"/>
      <c r="FT314" s="128"/>
      <c r="FU314" s="128"/>
      <c r="FV314" s="128"/>
      <c r="FW314" s="128"/>
      <c r="FX314" s="128"/>
      <c r="FY314" s="128"/>
      <c r="FZ314" s="128"/>
      <c r="GA314" s="128"/>
      <c r="GB314" s="128"/>
      <c r="GC314" s="128"/>
      <c r="GD314" s="128"/>
      <c r="GE314" s="128"/>
      <c r="GF314" s="128"/>
      <c r="GG314" s="128"/>
      <c r="GH314" s="128"/>
      <c r="GI314" s="128"/>
      <c r="GJ314" s="128"/>
      <c r="GK314" s="128"/>
      <c r="GL314" s="128"/>
      <c r="GM314" s="128"/>
      <c r="GN314" s="128"/>
      <c r="GO314" s="128"/>
      <c r="GP314" s="128"/>
      <c r="GQ314" s="128"/>
      <c r="GR314" s="128"/>
      <c r="GS314" s="128"/>
      <c r="GT314" s="128"/>
      <c r="GU314" s="128"/>
      <c r="GV314" s="128"/>
      <c r="GW314" s="128"/>
      <c r="GX314" s="128"/>
      <c r="GY314" s="128"/>
      <c r="GZ314" s="128"/>
      <c r="HA314" s="128"/>
      <c r="HB314" s="128"/>
      <c r="HC314" s="128"/>
      <c r="HD314" s="128"/>
      <c r="HE314" s="128"/>
      <c r="HF314" s="128"/>
      <c r="HG314" s="128"/>
      <c r="HH314" s="128"/>
      <c r="HI314" s="128"/>
      <c r="HJ314" s="128"/>
      <c r="HK314" s="128"/>
      <c r="HL314" s="128"/>
      <c r="HM314" s="128"/>
      <c r="HN314" s="128"/>
      <c r="HO314" s="128"/>
      <c r="HP314" s="128"/>
      <c r="HQ314" s="128"/>
      <c r="HR314" s="128"/>
      <c r="HS314" s="128"/>
      <c r="HT314" s="128"/>
      <c r="HU314" s="128"/>
      <c r="HV314" s="128"/>
      <c r="HW314" s="128"/>
      <c r="HX314" s="128"/>
      <c r="HY314" s="128"/>
      <c r="HZ314" s="128"/>
      <c r="IA314" s="128"/>
    </row>
    <row r="315" s="45" customFormat="1" spans="1:235">
      <c r="A315" s="139"/>
      <c r="B315" s="208">
        <v>5500</v>
      </c>
      <c r="C315" s="209">
        <v>216.535433070866</v>
      </c>
      <c r="D315" s="208">
        <v>2670</v>
      </c>
      <c r="E315" s="209">
        <v>105.11811023622</v>
      </c>
      <c r="F315" s="208">
        <v>1528</v>
      </c>
      <c r="G315" s="209">
        <v>60.1574803149606</v>
      </c>
      <c r="H315" s="208" t="s">
        <v>39</v>
      </c>
      <c r="I315" s="208">
        <v>4200</v>
      </c>
      <c r="J315" s="223">
        <v>9259.32</v>
      </c>
      <c r="K315" s="208">
        <v>3870</v>
      </c>
      <c r="L315" s="223">
        <v>8531.802</v>
      </c>
      <c r="M315" s="208">
        <v>7634</v>
      </c>
      <c r="N315" s="224">
        <v>16829.9164</v>
      </c>
      <c r="O315" s="219"/>
      <c r="P315" s="222"/>
      <c r="Q315" s="231"/>
      <c r="R315" s="232"/>
      <c r="S315" s="231"/>
      <c r="T315" s="232"/>
      <c r="U315" s="231"/>
      <c r="V315" s="232"/>
      <c r="W315" s="231"/>
      <c r="X315" s="231"/>
      <c r="Y315" s="236"/>
      <c r="Z315" s="231"/>
      <c r="AA315" s="236"/>
      <c r="AB315" s="251"/>
      <c r="AC315" s="236"/>
      <c r="AD315" s="235"/>
      <c r="AE315" s="235"/>
      <c r="AF315" s="235"/>
      <c r="AG315" s="128"/>
      <c r="AH315" s="128"/>
      <c r="AI315" s="128"/>
      <c r="AJ315" s="128"/>
      <c r="AK315" s="128"/>
      <c r="AL315" s="128"/>
      <c r="AM315" s="128"/>
      <c r="AN315" s="128"/>
      <c r="AO315" s="128"/>
      <c r="AP315" s="128"/>
      <c r="AQ315" s="128"/>
      <c r="AR315" s="128"/>
      <c r="AS315" s="128"/>
      <c r="AT315" s="128"/>
      <c r="AU315" s="128"/>
      <c r="AV315" s="128"/>
      <c r="AW315" s="128"/>
      <c r="AX315" s="128"/>
      <c r="AY315" s="128"/>
      <c r="AZ315" s="128"/>
      <c r="BA315" s="128"/>
      <c r="BB315" s="128"/>
      <c r="BC315" s="128"/>
      <c r="BD315" s="128"/>
      <c r="BE315" s="128"/>
      <c r="BF315" s="128"/>
      <c r="BG315" s="128"/>
      <c r="BH315" s="128"/>
      <c r="BI315" s="128"/>
      <c r="BJ315" s="128"/>
      <c r="BK315" s="128"/>
      <c r="BL315" s="128"/>
      <c r="BM315" s="128"/>
      <c r="BN315" s="128"/>
      <c r="BO315" s="128"/>
      <c r="BP315" s="128"/>
      <c r="BQ315" s="128"/>
      <c r="BR315" s="128"/>
      <c r="BS315" s="128"/>
      <c r="BT315" s="128"/>
      <c r="BU315" s="128"/>
      <c r="BV315" s="128"/>
      <c r="BW315" s="128"/>
      <c r="BX315" s="128"/>
      <c r="BY315" s="128"/>
      <c r="BZ315" s="128"/>
      <c r="CA315" s="128"/>
      <c r="CB315" s="128"/>
      <c r="CC315" s="128"/>
      <c r="CD315" s="128"/>
      <c r="CE315" s="128"/>
      <c r="CF315" s="128"/>
      <c r="CG315" s="128"/>
      <c r="CH315" s="128"/>
      <c r="CI315" s="128"/>
      <c r="CJ315" s="128"/>
      <c r="CK315" s="128"/>
      <c r="CL315" s="128"/>
      <c r="CM315" s="128"/>
      <c r="CN315" s="128"/>
      <c r="CO315" s="128"/>
      <c r="CP315" s="128"/>
      <c r="CQ315" s="128"/>
      <c r="CR315" s="128"/>
      <c r="CS315" s="128"/>
      <c r="CT315" s="128"/>
      <c r="CU315" s="128"/>
      <c r="CV315" s="128"/>
      <c r="CW315" s="128"/>
      <c r="CX315" s="128"/>
      <c r="CY315" s="128"/>
      <c r="CZ315" s="128"/>
      <c r="DA315" s="128"/>
      <c r="DB315" s="128"/>
      <c r="DC315" s="128"/>
      <c r="DD315" s="128"/>
      <c r="DE315" s="128"/>
      <c r="DF315" s="128"/>
      <c r="DG315" s="128"/>
      <c r="DH315" s="128"/>
      <c r="DI315" s="128"/>
      <c r="DJ315" s="128"/>
      <c r="DK315" s="128"/>
      <c r="DL315" s="128"/>
      <c r="DM315" s="128"/>
      <c r="DN315" s="128"/>
      <c r="DO315" s="128"/>
      <c r="DP315" s="128"/>
      <c r="DQ315" s="128"/>
      <c r="DR315" s="128"/>
      <c r="DS315" s="128"/>
      <c r="DT315" s="128"/>
      <c r="DU315" s="128"/>
      <c r="DV315" s="128"/>
      <c r="DW315" s="128"/>
      <c r="DX315" s="128"/>
      <c r="DY315" s="128"/>
      <c r="DZ315" s="128"/>
      <c r="EA315" s="128"/>
      <c r="EB315" s="128"/>
      <c r="EC315" s="128"/>
      <c r="ED315" s="128"/>
      <c r="EE315" s="128"/>
      <c r="EF315" s="128"/>
      <c r="EG315" s="128"/>
      <c r="EH315" s="128"/>
      <c r="EI315" s="128"/>
      <c r="EJ315" s="128"/>
      <c r="EK315" s="128"/>
      <c r="EL315" s="128"/>
      <c r="EM315" s="128"/>
      <c r="EN315" s="128"/>
      <c r="EO315" s="128"/>
      <c r="EP315" s="128"/>
      <c r="EQ315" s="128"/>
      <c r="ER315" s="128"/>
      <c r="ES315" s="128"/>
      <c r="ET315" s="128"/>
      <c r="EU315" s="128"/>
      <c r="EV315" s="128"/>
      <c r="EW315" s="128"/>
      <c r="EX315" s="128"/>
      <c r="EY315" s="128"/>
      <c r="EZ315" s="128"/>
      <c r="FA315" s="128"/>
      <c r="FB315" s="128"/>
      <c r="FC315" s="128"/>
      <c r="FD315" s="128"/>
      <c r="FE315" s="128"/>
      <c r="FF315" s="128"/>
      <c r="FG315" s="128"/>
      <c r="FH315" s="128"/>
      <c r="FI315" s="128"/>
      <c r="FJ315" s="128"/>
      <c r="FK315" s="128"/>
      <c r="FL315" s="128"/>
      <c r="FM315" s="128"/>
      <c r="FN315" s="128"/>
      <c r="FO315" s="128"/>
      <c r="FP315" s="128"/>
      <c r="FQ315" s="128"/>
      <c r="FR315" s="128"/>
      <c r="FS315" s="128"/>
      <c r="FT315" s="128"/>
      <c r="FU315" s="128"/>
      <c r="FV315" s="128"/>
      <c r="FW315" s="128"/>
      <c r="FX315" s="128"/>
      <c r="FY315" s="128"/>
      <c r="FZ315" s="128"/>
      <c r="GA315" s="128"/>
      <c r="GB315" s="128"/>
      <c r="GC315" s="128"/>
      <c r="GD315" s="128"/>
      <c r="GE315" s="128"/>
      <c r="GF315" s="128"/>
      <c r="GG315" s="128"/>
      <c r="GH315" s="128"/>
      <c r="GI315" s="128"/>
      <c r="GJ315" s="128"/>
      <c r="GK315" s="128"/>
      <c r="GL315" s="128"/>
      <c r="GM315" s="128"/>
      <c r="GN315" s="128"/>
      <c r="GO315" s="128"/>
      <c r="GP315" s="128"/>
      <c r="GQ315" s="128"/>
      <c r="GR315" s="128"/>
      <c r="GS315" s="128"/>
      <c r="GT315" s="128"/>
      <c r="GU315" s="128"/>
      <c r="GV315" s="128"/>
      <c r="GW315" s="128"/>
      <c r="GX315" s="128"/>
      <c r="GY315" s="128"/>
      <c r="GZ315" s="128"/>
      <c r="HA315" s="128"/>
      <c r="HB315" s="128"/>
      <c r="HC315" s="128"/>
      <c r="HD315" s="128"/>
      <c r="HE315" s="128"/>
      <c r="HF315" s="128"/>
      <c r="HG315" s="128"/>
      <c r="HH315" s="128"/>
      <c r="HI315" s="128"/>
      <c r="HJ315" s="128"/>
      <c r="HK315" s="128"/>
      <c r="HL315" s="128"/>
      <c r="HM315" s="128"/>
      <c r="HN315" s="128"/>
      <c r="HO315" s="128"/>
      <c r="HP315" s="128"/>
      <c r="HQ315" s="128"/>
      <c r="HR315" s="128"/>
      <c r="HS315" s="128"/>
      <c r="HT315" s="128"/>
      <c r="HU315" s="128"/>
      <c r="HV315" s="128"/>
      <c r="HW315" s="128"/>
      <c r="HX315" s="128"/>
      <c r="HY315" s="128"/>
      <c r="HZ315" s="128"/>
      <c r="IA315" s="128"/>
    </row>
    <row r="316" s="45" customFormat="1" spans="1:235">
      <c r="A316" s="139"/>
      <c r="B316" s="208">
        <v>6000</v>
      </c>
      <c r="C316" s="240">
        <v>236.220472440945</v>
      </c>
      <c r="D316" s="208">
        <v>2920</v>
      </c>
      <c r="E316" s="240">
        <v>114.96062992126</v>
      </c>
      <c r="F316" s="208">
        <v>1778</v>
      </c>
      <c r="G316" s="240">
        <v>70</v>
      </c>
      <c r="H316" s="211" t="s">
        <v>39</v>
      </c>
      <c r="I316" s="208">
        <v>3900</v>
      </c>
      <c r="J316" s="245">
        <v>8597.94</v>
      </c>
      <c r="K316" s="223">
        <v>3590</v>
      </c>
      <c r="L316" s="245">
        <v>7914.514</v>
      </c>
      <c r="M316" s="141">
        <v>7726</v>
      </c>
      <c r="N316" s="247">
        <v>17032.7396</v>
      </c>
      <c r="O316" s="219"/>
      <c r="P316" s="222"/>
      <c r="Q316" s="231"/>
      <c r="R316" s="249"/>
      <c r="S316" s="231"/>
      <c r="T316" s="249"/>
      <c r="U316" s="231"/>
      <c r="V316" s="249"/>
      <c r="W316" s="234"/>
      <c r="X316" s="229"/>
      <c r="Y316" s="250"/>
      <c r="Z316" s="229"/>
      <c r="AA316" s="250"/>
      <c r="AB316" s="251"/>
      <c r="AC316" s="250"/>
      <c r="AD316" s="235"/>
      <c r="AE316" s="235"/>
      <c r="AF316" s="235"/>
      <c r="AG316" s="128"/>
      <c r="AH316" s="128"/>
      <c r="AI316" s="128"/>
      <c r="AJ316" s="128"/>
      <c r="AK316" s="128"/>
      <c r="AL316" s="128"/>
      <c r="AM316" s="128"/>
      <c r="AN316" s="128"/>
      <c r="AO316" s="128"/>
      <c r="AP316" s="128"/>
      <c r="AQ316" s="128"/>
      <c r="AR316" s="128"/>
      <c r="AS316" s="128"/>
      <c r="AT316" s="128"/>
      <c r="AU316" s="128"/>
      <c r="AV316" s="128"/>
      <c r="AW316" s="128"/>
      <c r="AX316" s="128"/>
      <c r="AY316" s="128"/>
      <c r="AZ316" s="128"/>
      <c r="BA316" s="128"/>
      <c r="BB316" s="128"/>
      <c r="BC316" s="128"/>
      <c r="BD316" s="128"/>
      <c r="BE316" s="128"/>
      <c r="BF316" s="128"/>
      <c r="BG316" s="128"/>
      <c r="BH316" s="128"/>
      <c r="BI316" s="128"/>
      <c r="BJ316" s="128"/>
      <c r="BK316" s="128"/>
      <c r="BL316" s="128"/>
      <c r="BM316" s="128"/>
      <c r="BN316" s="128"/>
      <c r="BO316" s="128"/>
      <c r="BP316" s="128"/>
      <c r="BQ316" s="128"/>
      <c r="BR316" s="128"/>
      <c r="BS316" s="128"/>
      <c r="BT316" s="128"/>
      <c r="BU316" s="128"/>
      <c r="BV316" s="128"/>
      <c r="BW316" s="128"/>
      <c r="BX316" s="128"/>
      <c r="BY316" s="128"/>
      <c r="BZ316" s="128"/>
      <c r="CA316" s="128"/>
      <c r="CB316" s="128"/>
      <c r="CC316" s="128"/>
      <c r="CD316" s="128"/>
      <c r="CE316" s="128"/>
      <c r="CF316" s="128"/>
      <c r="CG316" s="128"/>
      <c r="CH316" s="128"/>
      <c r="CI316" s="128"/>
      <c r="CJ316" s="128"/>
      <c r="CK316" s="128"/>
      <c r="CL316" s="128"/>
      <c r="CM316" s="128"/>
      <c r="CN316" s="128"/>
      <c r="CO316" s="128"/>
      <c r="CP316" s="128"/>
      <c r="CQ316" s="128"/>
      <c r="CR316" s="128"/>
      <c r="CS316" s="128"/>
      <c r="CT316" s="128"/>
      <c r="CU316" s="128"/>
      <c r="CV316" s="128"/>
      <c r="CW316" s="128"/>
      <c r="CX316" s="128"/>
      <c r="CY316" s="128"/>
      <c r="CZ316" s="128"/>
      <c r="DA316" s="128"/>
      <c r="DB316" s="128"/>
      <c r="DC316" s="128"/>
      <c r="DD316" s="128"/>
      <c r="DE316" s="128"/>
      <c r="DF316" s="128"/>
      <c r="DG316" s="128"/>
      <c r="DH316" s="128"/>
      <c r="DI316" s="128"/>
      <c r="DJ316" s="128"/>
      <c r="DK316" s="128"/>
      <c r="DL316" s="128"/>
      <c r="DM316" s="128"/>
      <c r="DN316" s="128"/>
      <c r="DO316" s="128"/>
      <c r="DP316" s="128"/>
      <c r="DQ316" s="128"/>
      <c r="DR316" s="128"/>
      <c r="DS316" s="128"/>
      <c r="DT316" s="128"/>
      <c r="DU316" s="128"/>
      <c r="DV316" s="128"/>
      <c r="DW316" s="128"/>
      <c r="DX316" s="128"/>
      <c r="DY316" s="128"/>
      <c r="DZ316" s="128"/>
      <c r="EA316" s="128"/>
      <c r="EB316" s="128"/>
      <c r="EC316" s="128"/>
      <c r="ED316" s="128"/>
      <c r="EE316" s="128"/>
      <c r="EF316" s="128"/>
      <c r="EG316" s="128"/>
      <c r="EH316" s="128"/>
      <c r="EI316" s="128"/>
      <c r="EJ316" s="128"/>
      <c r="EK316" s="128"/>
      <c r="EL316" s="128"/>
      <c r="EM316" s="128"/>
      <c r="EN316" s="128"/>
      <c r="EO316" s="128"/>
      <c r="EP316" s="128"/>
      <c r="EQ316" s="128"/>
      <c r="ER316" s="128"/>
      <c r="ES316" s="128"/>
      <c r="ET316" s="128"/>
      <c r="EU316" s="128"/>
      <c r="EV316" s="128"/>
      <c r="EW316" s="128"/>
      <c r="EX316" s="128"/>
      <c r="EY316" s="128"/>
      <c r="EZ316" s="128"/>
      <c r="FA316" s="128"/>
      <c r="FB316" s="128"/>
      <c r="FC316" s="128"/>
      <c r="FD316" s="128"/>
      <c r="FE316" s="128"/>
      <c r="FF316" s="128"/>
      <c r="FG316" s="128"/>
      <c r="FH316" s="128"/>
      <c r="FI316" s="128"/>
      <c r="FJ316" s="128"/>
      <c r="FK316" s="128"/>
      <c r="FL316" s="128"/>
      <c r="FM316" s="128"/>
      <c r="FN316" s="128"/>
      <c r="FO316" s="128"/>
      <c r="FP316" s="128"/>
      <c r="FQ316" s="128"/>
      <c r="FR316" s="128"/>
      <c r="FS316" s="128"/>
      <c r="FT316" s="128"/>
      <c r="FU316" s="128"/>
      <c r="FV316" s="128"/>
      <c r="FW316" s="128"/>
      <c r="FX316" s="128"/>
      <c r="FY316" s="128"/>
      <c r="FZ316" s="128"/>
      <c r="GA316" s="128"/>
      <c r="GB316" s="128"/>
      <c r="GC316" s="128"/>
      <c r="GD316" s="128"/>
      <c r="GE316" s="128"/>
      <c r="GF316" s="128"/>
      <c r="GG316" s="128"/>
      <c r="GH316" s="128"/>
      <c r="GI316" s="128"/>
      <c r="GJ316" s="128"/>
      <c r="GK316" s="128"/>
      <c r="GL316" s="128"/>
      <c r="GM316" s="128"/>
      <c r="GN316" s="128"/>
      <c r="GO316" s="128"/>
      <c r="GP316" s="128"/>
      <c r="GQ316" s="128"/>
      <c r="GR316" s="128"/>
      <c r="GS316" s="128"/>
      <c r="GT316" s="128"/>
      <c r="GU316" s="128"/>
      <c r="GV316" s="128"/>
      <c r="GW316" s="128"/>
      <c r="GX316" s="128"/>
      <c r="GY316" s="128"/>
      <c r="GZ316" s="128"/>
      <c r="HA316" s="128"/>
      <c r="HB316" s="128"/>
      <c r="HC316" s="128"/>
      <c r="HD316" s="128"/>
      <c r="HE316" s="128"/>
      <c r="HF316" s="128"/>
      <c r="HG316" s="128"/>
      <c r="HH316" s="128"/>
      <c r="HI316" s="128"/>
      <c r="HJ316" s="128"/>
      <c r="HK316" s="128"/>
      <c r="HL316" s="128"/>
      <c r="HM316" s="128"/>
      <c r="HN316" s="128"/>
      <c r="HO316" s="128"/>
      <c r="HP316" s="128"/>
      <c r="HQ316" s="128"/>
      <c r="HR316" s="128"/>
      <c r="HS316" s="128"/>
      <c r="HT316" s="128"/>
      <c r="HU316" s="128"/>
      <c r="HV316" s="128"/>
      <c r="HW316" s="128"/>
      <c r="HX316" s="128"/>
      <c r="HY316" s="128"/>
      <c r="HZ316" s="128"/>
      <c r="IA316" s="128"/>
    </row>
    <row r="317" s="45" customFormat="1" spans="1:235">
      <c r="A317" s="241"/>
      <c r="B317" s="241"/>
      <c r="C317" s="241"/>
      <c r="D317" s="241"/>
      <c r="E317" s="241"/>
      <c r="F317" s="241"/>
      <c r="G317" s="241"/>
      <c r="H317" s="241"/>
      <c r="I317" s="241"/>
      <c r="J317" s="241"/>
      <c r="K317" s="241"/>
      <c r="L317" s="241"/>
      <c r="M317" s="241"/>
      <c r="N317" s="241"/>
      <c r="O317" s="219"/>
      <c r="P317" s="222"/>
      <c r="Q317" s="231"/>
      <c r="R317" s="232"/>
      <c r="S317" s="231"/>
      <c r="T317" s="232"/>
      <c r="U317" s="231"/>
      <c r="V317" s="232"/>
      <c r="W317" s="231"/>
      <c r="X317" s="231"/>
      <c r="Y317" s="236"/>
      <c r="Z317" s="231"/>
      <c r="AA317" s="236"/>
      <c r="AB317" s="251"/>
      <c r="AC317" s="236"/>
      <c r="AD317" s="235"/>
      <c r="AE317" s="235"/>
      <c r="AF317" s="235"/>
      <c r="AG317" s="128"/>
      <c r="AH317" s="128"/>
      <c r="AI317" s="128"/>
      <c r="AJ317" s="128"/>
      <c r="AK317" s="128"/>
      <c r="AL317" s="128"/>
      <c r="AM317" s="128"/>
      <c r="AN317" s="128"/>
      <c r="AO317" s="128"/>
      <c r="AP317" s="128"/>
      <c r="AQ317" s="128"/>
      <c r="AR317" s="128"/>
      <c r="AS317" s="128"/>
      <c r="AT317" s="128"/>
      <c r="AU317" s="128"/>
      <c r="AV317" s="128"/>
      <c r="AW317" s="128"/>
      <c r="AX317" s="128"/>
      <c r="AY317" s="128"/>
      <c r="AZ317" s="128"/>
      <c r="BA317" s="128"/>
      <c r="BB317" s="128"/>
      <c r="BC317" s="128"/>
      <c r="BD317" s="128"/>
      <c r="BE317" s="128"/>
      <c r="BF317" s="128"/>
      <c r="BG317" s="128"/>
      <c r="BH317" s="128"/>
      <c r="BI317" s="128"/>
      <c r="BJ317" s="128"/>
      <c r="BK317" s="128"/>
      <c r="BL317" s="128"/>
      <c r="BM317" s="128"/>
      <c r="BN317" s="128"/>
      <c r="BO317" s="128"/>
      <c r="BP317" s="128"/>
      <c r="BQ317" s="128"/>
      <c r="BR317" s="128"/>
      <c r="BS317" s="128"/>
      <c r="BT317" s="128"/>
      <c r="BU317" s="128"/>
      <c r="BV317" s="128"/>
      <c r="BW317" s="128"/>
      <c r="BX317" s="128"/>
      <c r="BY317" s="128"/>
      <c r="BZ317" s="128"/>
      <c r="CA317" s="128"/>
      <c r="CB317" s="128"/>
      <c r="CC317" s="128"/>
      <c r="CD317" s="128"/>
      <c r="CE317" s="128"/>
      <c r="CF317" s="128"/>
      <c r="CG317" s="128"/>
      <c r="CH317" s="128"/>
      <c r="CI317" s="128"/>
      <c r="CJ317" s="128"/>
      <c r="CK317" s="128"/>
      <c r="CL317" s="128"/>
      <c r="CM317" s="128"/>
      <c r="CN317" s="128"/>
      <c r="CO317" s="128"/>
      <c r="CP317" s="128"/>
      <c r="CQ317" s="128"/>
      <c r="CR317" s="128"/>
      <c r="CS317" s="128"/>
      <c r="CT317" s="128"/>
      <c r="CU317" s="128"/>
      <c r="CV317" s="128"/>
      <c r="CW317" s="128"/>
      <c r="CX317" s="128"/>
      <c r="CY317" s="128"/>
      <c r="CZ317" s="128"/>
      <c r="DA317" s="128"/>
      <c r="DB317" s="128"/>
      <c r="DC317" s="128"/>
      <c r="DD317" s="128"/>
      <c r="DE317" s="128"/>
      <c r="DF317" s="128"/>
      <c r="DG317" s="128"/>
      <c r="DH317" s="128"/>
      <c r="DI317" s="128"/>
      <c r="DJ317" s="128"/>
      <c r="DK317" s="128"/>
      <c r="DL317" s="128"/>
      <c r="DM317" s="128"/>
      <c r="DN317" s="128"/>
      <c r="DO317" s="128"/>
      <c r="DP317" s="128"/>
      <c r="DQ317" s="128"/>
      <c r="DR317" s="128"/>
      <c r="DS317" s="128"/>
      <c r="DT317" s="128"/>
      <c r="DU317" s="128"/>
      <c r="DV317" s="128"/>
      <c r="DW317" s="128"/>
      <c r="DX317" s="128"/>
      <c r="DY317" s="128"/>
      <c r="DZ317" s="128"/>
      <c r="EA317" s="128"/>
      <c r="EB317" s="128"/>
      <c r="EC317" s="128"/>
      <c r="ED317" s="128"/>
      <c r="EE317" s="128"/>
      <c r="EF317" s="128"/>
      <c r="EG317" s="128"/>
      <c r="EH317" s="128"/>
      <c r="EI317" s="128"/>
      <c r="EJ317" s="128"/>
      <c r="EK317" s="128"/>
      <c r="EL317" s="128"/>
      <c r="EM317" s="128"/>
      <c r="EN317" s="128"/>
      <c r="EO317" s="128"/>
      <c r="EP317" s="128"/>
      <c r="EQ317" s="128"/>
      <c r="ER317" s="128"/>
      <c r="ES317" s="128"/>
      <c r="ET317" s="128"/>
      <c r="EU317" s="128"/>
      <c r="EV317" s="128"/>
      <c r="EW317" s="128"/>
      <c r="EX317" s="128"/>
      <c r="EY317" s="128"/>
      <c r="EZ317" s="128"/>
      <c r="FA317" s="128"/>
      <c r="FB317" s="128"/>
      <c r="FC317" s="128"/>
      <c r="FD317" s="128"/>
      <c r="FE317" s="128"/>
      <c r="FF317" s="128"/>
      <c r="FG317" s="128"/>
      <c r="FH317" s="128"/>
      <c r="FI317" s="128"/>
      <c r="FJ317" s="128"/>
      <c r="FK317" s="128"/>
      <c r="FL317" s="128"/>
      <c r="FM317" s="128"/>
      <c r="FN317" s="128"/>
      <c r="FO317" s="128"/>
      <c r="FP317" s="128"/>
      <c r="FQ317" s="128"/>
      <c r="FR317" s="128"/>
      <c r="FS317" s="128"/>
      <c r="FT317" s="128"/>
      <c r="FU317" s="128"/>
      <c r="FV317" s="128"/>
      <c r="FW317" s="128"/>
      <c r="FX317" s="128"/>
      <c r="FY317" s="128"/>
      <c r="FZ317" s="128"/>
      <c r="GA317" s="128"/>
      <c r="GB317" s="128"/>
      <c r="GC317" s="128"/>
      <c r="GD317" s="128"/>
      <c r="GE317" s="128"/>
      <c r="GF317" s="128"/>
      <c r="GG317" s="128"/>
      <c r="GH317" s="128"/>
      <c r="GI317" s="128"/>
      <c r="GJ317" s="128"/>
      <c r="GK317" s="128"/>
      <c r="GL317" s="128"/>
      <c r="GM317" s="128"/>
      <c r="GN317" s="128"/>
      <c r="GO317" s="128"/>
      <c r="GP317" s="128"/>
      <c r="GQ317" s="128"/>
      <c r="GR317" s="128"/>
      <c r="GS317" s="128"/>
      <c r="GT317" s="128"/>
      <c r="GU317" s="128"/>
      <c r="GV317" s="128"/>
      <c r="GW317" s="128"/>
      <c r="GX317" s="128"/>
      <c r="GY317" s="128"/>
      <c r="GZ317" s="128"/>
      <c r="HA317" s="128"/>
      <c r="HB317" s="128"/>
      <c r="HC317" s="128"/>
      <c r="HD317" s="128"/>
      <c r="HE317" s="128"/>
      <c r="HF317" s="128"/>
      <c r="HG317" s="128"/>
      <c r="HH317" s="128"/>
      <c r="HI317" s="128"/>
      <c r="HJ317" s="128"/>
      <c r="HK317" s="128"/>
      <c r="HL317" s="128"/>
      <c r="HM317" s="128"/>
      <c r="HN317" s="128"/>
      <c r="HO317" s="128"/>
      <c r="HP317" s="128"/>
      <c r="HQ317" s="128"/>
      <c r="HR317" s="128"/>
      <c r="HS317" s="128"/>
      <c r="HT317" s="128"/>
      <c r="HU317" s="128"/>
      <c r="HV317" s="128"/>
      <c r="HW317" s="128"/>
      <c r="HX317" s="128"/>
      <c r="HY317" s="128"/>
      <c r="HZ317" s="128"/>
      <c r="IA317" s="128"/>
    </row>
    <row r="318" s="45" customFormat="1" spans="1:235">
      <c r="A318" s="241"/>
      <c r="B318" s="241"/>
      <c r="C318" s="241"/>
      <c r="D318" s="241"/>
      <c r="E318" s="241"/>
      <c r="F318" s="241"/>
      <c r="G318" s="241"/>
      <c r="H318" s="241"/>
      <c r="I318" s="241"/>
      <c r="J318" s="241"/>
      <c r="K318" s="241"/>
      <c r="L318" s="241"/>
      <c r="M318" s="241"/>
      <c r="N318" s="241"/>
      <c r="O318" s="219"/>
      <c r="P318" s="222"/>
      <c r="Q318" s="231"/>
      <c r="R318" s="232"/>
      <c r="S318" s="231"/>
      <c r="T318" s="232"/>
      <c r="U318" s="231"/>
      <c r="V318" s="232"/>
      <c r="W318" s="231"/>
      <c r="X318" s="231"/>
      <c r="Y318" s="236"/>
      <c r="Z318" s="231"/>
      <c r="AA318" s="236"/>
      <c r="AB318" s="251"/>
      <c r="AC318" s="236"/>
      <c r="AD318" s="235"/>
      <c r="AE318" s="235"/>
      <c r="AF318" s="235"/>
      <c r="AG318" s="128"/>
      <c r="AH318" s="128"/>
      <c r="AI318" s="128"/>
      <c r="AJ318" s="128"/>
      <c r="AK318" s="128"/>
      <c r="AL318" s="128"/>
      <c r="AM318" s="128"/>
      <c r="AN318" s="128"/>
      <c r="AO318" s="128"/>
      <c r="AP318" s="128"/>
      <c r="AQ318" s="128"/>
      <c r="AR318" s="128"/>
      <c r="AS318" s="128"/>
      <c r="AT318" s="128"/>
      <c r="AU318" s="128"/>
      <c r="AV318" s="128"/>
      <c r="AW318" s="128"/>
      <c r="AX318" s="128"/>
      <c r="AY318" s="128"/>
      <c r="AZ318" s="128"/>
      <c r="BA318" s="128"/>
      <c r="BB318" s="128"/>
      <c r="BC318" s="128"/>
      <c r="BD318" s="128"/>
      <c r="BE318" s="128"/>
      <c r="BF318" s="128"/>
      <c r="BG318" s="128"/>
      <c r="BH318" s="128"/>
      <c r="BI318" s="128"/>
      <c r="BJ318" s="128"/>
      <c r="BK318" s="128"/>
      <c r="BL318" s="128"/>
      <c r="BM318" s="128"/>
      <c r="BN318" s="128"/>
      <c r="BO318" s="128"/>
      <c r="BP318" s="128"/>
      <c r="BQ318" s="128"/>
      <c r="BR318" s="128"/>
      <c r="BS318" s="128"/>
      <c r="BT318" s="128"/>
      <c r="BU318" s="128"/>
      <c r="BV318" s="128"/>
      <c r="BW318" s="128"/>
      <c r="BX318" s="128"/>
      <c r="BY318" s="128"/>
      <c r="BZ318" s="128"/>
      <c r="CA318" s="128"/>
      <c r="CB318" s="128"/>
      <c r="CC318" s="128"/>
      <c r="CD318" s="128"/>
      <c r="CE318" s="128"/>
      <c r="CF318" s="128"/>
      <c r="CG318" s="128"/>
      <c r="CH318" s="128"/>
      <c r="CI318" s="128"/>
      <c r="CJ318" s="128"/>
      <c r="CK318" s="128"/>
      <c r="CL318" s="128"/>
      <c r="CM318" s="128"/>
      <c r="CN318" s="128"/>
      <c r="CO318" s="128"/>
      <c r="CP318" s="128"/>
      <c r="CQ318" s="128"/>
      <c r="CR318" s="128"/>
      <c r="CS318" s="128"/>
      <c r="CT318" s="128"/>
      <c r="CU318" s="128"/>
      <c r="CV318" s="128"/>
      <c r="CW318" s="128"/>
      <c r="CX318" s="128"/>
      <c r="CY318" s="128"/>
      <c r="CZ318" s="128"/>
      <c r="DA318" s="128"/>
      <c r="DB318" s="128"/>
      <c r="DC318" s="128"/>
      <c r="DD318" s="128"/>
      <c r="DE318" s="128"/>
      <c r="DF318" s="128"/>
      <c r="DG318" s="128"/>
      <c r="DH318" s="128"/>
      <c r="DI318" s="128"/>
      <c r="DJ318" s="128"/>
      <c r="DK318" s="128"/>
      <c r="DL318" s="128"/>
      <c r="DM318" s="128"/>
      <c r="DN318" s="128"/>
      <c r="DO318" s="128"/>
      <c r="DP318" s="128"/>
      <c r="DQ318" s="128"/>
      <c r="DR318" s="128"/>
      <c r="DS318" s="128"/>
      <c r="DT318" s="128"/>
      <c r="DU318" s="128"/>
      <c r="DV318" s="128"/>
      <c r="DW318" s="128"/>
      <c r="DX318" s="128"/>
      <c r="DY318" s="128"/>
      <c r="DZ318" s="128"/>
      <c r="EA318" s="128"/>
      <c r="EB318" s="128"/>
      <c r="EC318" s="128"/>
      <c r="ED318" s="128"/>
      <c r="EE318" s="128"/>
      <c r="EF318" s="128"/>
      <c r="EG318" s="128"/>
      <c r="EH318" s="128"/>
      <c r="EI318" s="128"/>
      <c r="EJ318" s="128"/>
      <c r="EK318" s="128"/>
      <c r="EL318" s="128"/>
      <c r="EM318" s="128"/>
      <c r="EN318" s="128"/>
      <c r="EO318" s="128"/>
      <c r="EP318" s="128"/>
      <c r="EQ318" s="128"/>
      <c r="ER318" s="128"/>
      <c r="ES318" s="128"/>
      <c r="ET318" s="128"/>
      <c r="EU318" s="128"/>
      <c r="EV318" s="128"/>
      <c r="EW318" s="128"/>
      <c r="EX318" s="128"/>
      <c r="EY318" s="128"/>
      <c r="EZ318" s="128"/>
      <c r="FA318" s="128"/>
      <c r="FB318" s="128"/>
      <c r="FC318" s="128"/>
      <c r="FD318" s="128"/>
      <c r="FE318" s="128"/>
      <c r="FF318" s="128"/>
      <c r="FG318" s="128"/>
      <c r="FH318" s="128"/>
      <c r="FI318" s="128"/>
      <c r="FJ318" s="128"/>
      <c r="FK318" s="128"/>
      <c r="FL318" s="128"/>
      <c r="FM318" s="128"/>
      <c r="FN318" s="128"/>
      <c r="FO318" s="128"/>
      <c r="FP318" s="128"/>
      <c r="FQ318" s="128"/>
      <c r="FR318" s="128"/>
      <c r="FS318" s="128"/>
      <c r="FT318" s="128"/>
      <c r="FU318" s="128"/>
      <c r="FV318" s="128"/>
      <c r="FW318" s="128"/>
      <c r="FX318" s="128"/>
      <c r="FY318" s="128"/>
      <c r="FZ318" s="128"/>
      <c r="GA318" s="128"/>
      <c r="GB318" s="128"/>
      <c r="GC318" s="128"/>
      <c r="GD318" s="128"/>
      <c r="GE318" s="128"/>
      <c r="GF318" s="128"/>
      <c r="GG318" s="128"/>
      <c r="GH318" s="128"/>
      <c r="GI318" s="128"/>
      <c r="GJ318" s="128"/>
      <c r="GK318" s="128"/>
      <c r="GL318" s="128"/>
      <c r="GM318" s="128"/>
      <c r="GN318" s="128"/>
      <c r="GO318" s="128"/>
      <c r="GP318" s="128"/>
      <c r="GQ318" s="128"/>
      <c r="GR318" s="128"/>
      <c r="GS318" s="128"/>
      <c r="GT318" s="128"/>
      <c r="GU318" s="128"/>
      <c r="GV318" s="128"/>
      <c r="GW318" s="128"/>
      <c r="GX318" s="128"/>
      <c r="GY318" s="128"/>
      <c r="GZ318" s="128"/>
      <c r="HA318" s="128"/>
      <c r="HB318" s="128"/>
      <c r="HC318" s="128"/>
      <c r="HD318" s="128"/>
      <c r="HE318" s="128"/>
      <c r="HF318" s="128"/>
      <c r="HG318" s="128"/>
      <c r="HH318" s="128"/>
      <c r="HI318" s="128"/>
      <c r="HJ318" s="128"/>
      <c r="HK318" s="128"/>
      <c r="HL318" s="128"/>
      <c r="HM318" s="128"/>
      <c r="HN318" s="128"/>
      <c r="HO318" s="128"/>
      <c r="HP318" s="128"/>
      <c r="HQ318" s="128"/>
      <c r="HR318" s="128"/>
      <c r="HS318" s="128"/>
      <c r="HT318" s="128"/>
      <c r="HU318" s="128"/>
      <c r="HV318" s="128"/>
      <c r="HW318" s="128"/>
      <c r="HX318" s="128"/>
      <c r="HY318" s="128"/>
      <c r="HZ318" s="128"/>
      <c r="IA318" s="128"/>
    </row>
    <row r="319" s="45" customFormat="1" spans="1:235">
      <c r="A319" s="235"/>
      <c r="B319" s="235"/>
      <c r="C319" s="235"/>
      <c r="D319" s="235"/>
      <c r="E319" s="235"/>
      <c r="F319" s="235"/>
      <c r="G319" s="235"/>
      <c r="H319" s="235"/>
      <c r="I319" s="235"/>
      <c r="J319" s="235"/>
      <c r="K319" s="235"/>
      <c r="L319" s="235"/>
      <c r="M319" s="235"/>
      <c r="N319" s="235"/>
      <c r="O319" s="243"/>
      <c r="P319" s="243"/>
      <c r="Q319" s="248"/>
      <c r="R319" s="248"/>
      <c r="S319" s="248"/>
      <c r="T319" s="248"/>
      <c r="U319" s="248"/>
      <c r="V319" s="248"/>
      <c r="W319" s="248"/>
      <c r="X319" s="248"/>
      <c r="Y319" s="248"/>
      <c r="Z319" s="248"/>
      <c r="AA319" s="248"/>
      <c r="AB319" s="248"/>
      <c r="AC319" s="248"/>
      <c r="AD319" s="235"/>
      <c r="AE319" s="235"/>
      <c r="AF319" s="235"/>
      <c r="AG319" s="128"/>
      <c r="AH319" s="128"/>
      <c r="AI319" s="128"/>
      <c r="AJ319" s="128"/>
      <c r="AK319" s="128"/>
      <c r="AL319" s="128"/>
      <c r="AM319" s="128"/>
      <c r="AN319" s="128"/>
      <c r="AO319" s="128"/>
      <c r="AP319" s="128"/>
      <c r="AQ319" s="128"/>
      <c r="AR319" s="128"/>
      <c r="AS319" s="128"/>
      <c r="AT319" s="128"/>
      <c r="AU319" s="128"/>
      <c r="AV319" s="128"/>
      <c r="AW319" s="128"/>
      <c r="AX319" s="128"/>
      <c r="AY319" s="128"/>
      <c r="AZ319" s="128"/>
      <c r="BA319" s="128"/>
      <c r="BB319" s="128"/>
      <c r="BC319" s="128"/>
      <c r="BD319" s="128"/>
      <c r="BE319" s="128"/>
      <c r="BF319" s="128"/>
      <c r="BG319" s="128"/>
      <c r="BH319" s="128"/>
      <c r="BI319" s="128"/>
      <c r="BJ319" s="128"/>
      <c r="BK319" s="128"/>
      <c r="BL319" s="128"/>
      <c r="BM319" s="128"/>
      <c r="BN319" s="128"/>
      <c r="BO319" s="128"/>
      <c r="BP319" s="128"/>
      <c r="BQ319" s="128"/>
      <c r="BR319" s="128"/>
      <c r="BS319" s="128"/>
      <c r="BT319" s="128"/>
      <c r="BU319" s="128"/>
      <c r="BV319" s="128"/>
      <c r="BW319" s="128"/>
      <c r="BX319" s="128"/>
      <c r="BY319" s="128"/>
      <c r="BZ319" s="128"/>
      <c r="CA319" s="128"/>
      <c r="CB319" s="128"/>
      <c r="CC319" s="128"/>
      <c r="CD319" s="128"/>
      <c r="CE319" s="128"/>
      <c r="CF319" s="128"/>
      <c r="CG319" s="128"/>
      <c r="CH319" s="128"/>
      <c r="CI319" s="128"/>
      <c r="CJ319" s="128"/>
      <c r="CK319" s="128"/>
      <c r="CL319" s="128"/>
      <c r="CM319" s="128"/>
      <c r="CN319" s="128"/>
      <c r="CO319" s="128"/>
      <c r="CP319" s="128"/>
      <c r="CQ319" s="128"/>
      <c r="CR319" s="128"/>
      <c r="CS319" s="128"/>
      <c r="CT319" s="128"/>
      <c r="CU319" s="128"/>
      <c r="CV319" s="128"/>
      <c r="CW319" s="128"/>
      <c r="CX319" s="128"/>
      <c r="CY319" s="128"/>
      <c r="CZ319" s="128"/>
      <c r="DA319" s="128"/>
      <c r="DB319" s="128"/>
      <c r="DC319" s="128"/>
      <c r="DD319" s="128"/>
      <c r="DE319" s="128"/>
      <c r="DF319" s="128"/>
      <c r="DG319" s="128"/>
      <c r="DH319" s="128"/>
      <c r="DI319" s="128"/>
      <c r="DJ319" s="128"/>
      <c r="DK319" s="128"/>
      <c r="DL319" s="128"/>
      <c r="DM319" s="128"/>
      <c r="DN319" s="128"/>
      <c r="DO319" s="128"/>
      <c r="DP319" s="128"/>
      <c r="DQ319" s="128"/>
      <c r="DR319" s="128"/>
      <c r="DS319" s="128"/>
      <c r="DT319" s="128"/>
      <c r="DU319" s="128"/>
      <c r="DV319" s="128"/>
      <c r="DW319" s="128"/>
      <c r="DX319" s="128"/>
      <c r="DY319" s="128"/>
      <c r="DZ319" s="128"/>
      <c r="EA319" s="128"/>
      <c r="EB319" s="128"/>
      <c r="EC319" s="128"/>
      <c r="ED319" s="128"/>
      <c r="EE319" s="128"/>
      <c r="EF319" s="128"/>
      <c r="EG319" s="128"/>
      <c r="EH319" s="128"/>
      <c r="EI319" s="128"/>
      <c r="EJ319" s="128"/>
      <c r="EK319" s="128"/>
      <c r="EL319" s="128"/>
      <c r="EM319" s="128"/>
      <c r="EN319" s="128"/>
      <c r="EO319" s="128"/>
      <c r="EP319" s="128"/>
      <c r="EQ319" s="128"/>
      <c r="ER319" s="128"/>
      <c r="ES319" s="128"/>
      <c r="ET319" s="128"/>
      <c r="EU319" s="128"/>
      <c r="EV319" s="128"/>
      <c r="EW319" s="128"/>
      <c r="EX319" s="128"/>
      <c r="EY319" s="128"/>
      <c r="EZ319" s="128"/>
      <c r="FA319" s="128"/>
      <c r="FB319" s="128"/>
      <c r="FC319" s="128"/>
      <c r="FD319" s="128"/>
      <c r="FE319" s="128"/>
      <c r="FF319" s="128"/>
      <c r="FG319" s="128"/>
      <c r="FH319" s="128"/>
      <c r="FI319" s="128"/>
      <c r="FJ319" s="128"/>
      <c r="FK319" s="128"/>
      <c r="FL319" s="128"/>
      <c r="FM319" s="128"/>
      <c r="FN319" s="128"/>
      <c r="FO319" s="128"/>
      <c r="FP319" s="128"/>
      <c r="FQ319" s="128"/>
      <c r="FR319" s="128"/>
      <c r="FS319" s="128"/>
      <c r="FT319" s="128"/>
      <c r="FU319" s="128"/>
      <c r="FV319" s="128"/>
      <c r="FW319" s="128"/>
      <c r="FX319" s="128"/>
      <c r="FY319" s="128"/>
      <c r="FZ319" s="128"/>
      <c r="GA319" s="128"/>
      <c r="GB319" s="128"/>
      <c r="GC319" s="128"/>
      <c r="GD319" s="128"/>
      <c r="GE319" s="128"/>
      <c r="GF319" s="128"/>
      <c r="GG319" s="128"/>
      <c r="GH319" s="128"/>
      <c r="GI319" s="128"/>
      <c r="GJ319" s="128"/>
      <c r="GK319" s="128"/>
      <c r="GL319" s="128"/>
      <c r="GM319" s="128"/>
      <c r="GN319" s="128"/>
      <c r="GO319" s="128"/>
      <c r="GP319" s="128"/>
      <c r="GQ319" s="128"/>
      <c r="GR319" s="128"/>
      <c r="GS319" s="128"/>
      <c r="GT319" s="128"/>
      <c r="GU319" s="128"/>
      <c r="GV319" s="128"/>
      <c r="GW319" s="128"/>
      <c r="GX319" s="128"/>
      <c r="GY319" s="128"/>
      <c r="GZ319" s="128"/>
      <c r="HA319" s="128"/>
      <c r="HB319" s="128"/>
      <c r="HC319" s="128"/>
      <c r="HD319" s="128"/>
      <c r="HE319" s="128"/>
      <c r="HF319" s="128"/>
      <c r="HG319" s="128"/>
      <c r="HH319" s="128"/>
      <c r="HI319" s="128"/>
      <c r="HJ319" s="128"/>
      <c r="HK319" s="128"/>
      <c r="HL319" s="128"/>
      <c r="HM319" s="128"/>
      <c r="HN319" s="128"/>
      <c r="HO319" s="128"/>
      <c r="HP319" s="128"/>
      <c r="HQ319" s="128"/>
      <c r="HR319" s="128"/>
      <c r="HS319" s="128"/>
      <c r="HT319" s="128"/>
      <c r="HU319" s="128"/>
      <c r="HV319" s="128"/>
      <c r="HW319" s="128"/>
      <c r="HX319" s="128"/>
      <c r="HY319" s="128"/>
      <c r="HZ319" s="128"/>
      <c r="IA319" s="128"/>
    </row>
    <row r="320" s="45" customFormat="1" ht="33.6" spans="1:235">
      <c r="A320" s="133"/>
      <c r="B320" s="134"/>
      <c r="C320" s="134"/>
      <c r="D320" s="134"/>
      <c r="E320" s="135" t="s">
        <v>101</v>
      </c>
      <c r="F320" s="135"/>
      <c r="G320" s="135"/>
      <c r="H320" s="135"/>
      <c r="I320" s="135"/>
      <c r="J320" s="135"/>
      <c r="K320" s="135" t="s">
        <v>143</v>
      </c>
      <c r="L320" s="135"/>
      <c r="M320" s="135"/>
      <c r="N320" s="135"/>
      <c r="O320" s="219"/>
      <c r="P320" s="220"/>
      <c r="Q320" s="227"/>
      <c r="R320" s="227"/>
      <c r="S320" s="227"/>
      <c r="T320" s="228"/>
      <c r="U320" s="228"/>
      <c r="V320" s="228"/>
      <c r="W320" s="228"/>
      <c r="X320" s="228"/>
      <c r="Y320" s="228"/>
      <c r="Z320" s="228"/>
      <c r="AA320" s="228"/>
      <c r="AB320" s="228"/>
      <c r="AC320" s="228"/>
      <c r="AD320" s="235"/>
      <c r="AE320" s="235"/>
      <c r="AF320" s="235"/>
      <c r="AG320" s="128"/>
      <c r="AH320" s="128"/>
      <c r="AI320" s="128"/>
      <c r="AJ320" s="128"/>
      <c r="AK320" s="128"/>
      <c r="AL320" s="128"/>
      <c r="AM320" s="128"/>
      <c r="AN320" s="128"/>
      <c r="AO320" s="128"/>
      <c r="AP320" s="128"/>
      <c r="AQ320" s="128"/>
      <c r="AR320" s="128"/>
      <c r="AS320" s="128"/>
      <c r="AT320" s="128"/>
      <c r="AU320" s="128"/>
      <c r="AV320" s="128"/>
      <c r="AW320" s="128"/>
      <c r="AX320" s="128"/>
      <c r="AY320" s="128"/>
      <c r="AZ320" s="128"/>
      <c r="BA320" s="128"/>
      <c r="BB320" s="128"/>
      <c r="BC320" s="128"/>
      <c r="BD320" s="128"/>
      <c r="BE320" s="128"/>
      <c r="BF320" s="128"/>
      <c r="BG320" s="128"/>
      <c r="BH320" s="128"/>
      <c r="BI320" s="128"/>
      <c r="BJ320" s="128"/>
      <c r="BK320" s="128"/>
      <c r="BL320" s="128"/>
      <c r="BM320" s="128"/>
      <c r="BN320" s="128"/>
      <c r="BO320" s="128"/>
      <c r="BP320" s="128"/>
      <c r="BQ320" s="128"/>
      <c r="BR320" s="128"/>
      <c r="BS320" s="128"/>
      <c r="BT320" s="128"/>
      <c r="BU320" s="128"/>
      <c r="BV320" s="128"/>
      <c r="BW320" s="128"/>
      <c r="BX320" s="128"/>
      <c r="BY320" s="128"/>
      <c r="BZ320" s="128"/>
      <c r="CA320" s="128"/>
      <c r="CB320" s="128"/>
      <c r="CC320" s="128"/>
      <c r="CD320" s="128"/>
      <c r="CE320" s="128"/>
      <c r="CF320" s="128"/>
      <c r="CG320" s="128"/>
      <c r="CH320" s="128"/>
      <c r="CI320" s="128"/>
      <c r="CJ320" s="128"/>
      <c r="CK320" s="128"/>
      <c r="CL320" s="128"/>
      <c r="CM320" s="128"/>
      <c r="CN320" s="128"/>
      <c r="CO320" s="128"/>
      <c r="CP320" s="128"/>
      <c r="CQ320" s="128"/>
      <c r="CR320" s="128"/>
      <c r="CS320" s="128"/>
      <c r="CT320" s="128"/>
      <c r="CU320" s="128"/>
      <c r="CV320" s="128"/>
      <c r="CW320" s="128"/>
      <c r="CX320" s="128"/>
      <c r="CY320" s="128"/>
      <c r="CZ320" s="128"/>
      <c r="DA320" s="128"/>
      <c r="DB320" s="128"/>
      <c r="DC320" s="128"/>
      <c r="DD320" s="128"/>
      <c r="DE320" s="128"/>
      <c r="DF320" s="128"/>
      <c r="DG320" s="128"/>
      <c r="DH320" s="128"/>
      <c r="DI320" s="128"/>
      <c r="DJ320" s="128"/>
      <c r="DK320" s="128"/>
      <c r="DL320" s="128"/>
      <c r="DM320" s="128"/>
      <c r="DN320" s="128"/>
      <c r="DO320" s="128"/>
      <c r="DP320" s="128"/>
      <c r="DQ320" s="128"/>
      <c r="DR320" s="128"/>
      <c r="DS320" s="128"/>
      <c r="DT320" s="128"/>
      <c r="DU320" s="128"/>
      <c r="DV320" s="128"/>
      <c r="DW320" s="128"/>
      <c r="DX320" s="128"/>
      <c r="DY320" s="128"/>
      <c r="DZ320" s="128"/>
      <c r="EA320" s="128"/>
      <c r="EB320" s="128"/>
      <c r="EC320" s="128"/>
      <c r="ED320" s="128"/>
      <c r="EE320" s="128"/>
      <c r="EF320" s="128"/>
      <c r="EG320" s="128"/>
      <c r="EH320" s="128"/>
      <c r="EI320" s="128"/>
      <c r="EJ320" s="128"/>
      <c r="EK320" s="128"/>
      <c r="EL320" s="128"/>
      <c r="EM320" s="128"/>
      <c r="EN320" s="128"/>
      <c r="EO320" s="128"/>
      <c r="EP320" s="128"/>
      <c r="EQ320" s="128"/>
      <c r="ER320" s="128"/>
      <c r="ES320" s="128"/>
      <c r="ET320" s="128"/>
      <c r="EU320" s="128"/>
      <c r="EV320" s="128"/>
      <c r="EW320" s="128"/>
      <c r="EX320" s="128"/>
      <c r="EY320" s="128"/>
      <c r="EZ320" s="128"/>
      <c r="FA320" s="128"/>
      <c r="FB320" s="128"/>
      <c r="FC320" s="128"/>
      <c r="FD320" s="128"/>
      <c r="FE320" s="128"/>
      <c r="FF320" s="128"/>
      <c r="FG320" s="128"/>
      <c r="FH320" s="128"/>
      <c r="FI320" s="128"/>
      <c r="FJ320" s="128"/>
      <c r="FK320" s="128"/>
      <c r="FL320" s="128"/>
      <c r="FM320" s="128"/>
      <c r="FN320" s="128"/>
      <c r="FO320" s="128"/>
      <c r="FP320" s="128"/>
      <c r="FQ320" s="128"/>
      <c r="FR320" s="128"/>
      <c r="FS320" s="128"/>
      <c r="FT320" s="128"/>
      <c r="FU320" s="128"/>
      <c r="FV320" s="128"/>
      <c r="FW320" s="128"/>
      <c r="FX320" s="128"/>
      <c r="FY320" s="128"/>
      <c r="FZ320" s="128"/>
      <c r="GA320" s="128"/>
      <c r="GB320" s="128"/>
      <c r="GC320" s="128"/>
      <c r="GD320" s="128"/>
      <c r="GE320" s="128"/>
      <c r="GF320" s="128"/>
      <c r="GG320" s="128"/>
      <c r="GH320" s="128"/>
      <c r="GI320" s="128"/>
      <c r="GJ320" s="128"/>
      <c r="GK320" s="128"/>
      <c r="GL320" s="128"/>
      <c r="GM320" s="128"/>
      <c r="GN320" s="128"/>
      <c r="GO320" s="128"/>
      <c r="GP320" s="128"/>
      <c r="GQ320" s="128"/>
      <c r="GR320" s="128"/>
      <c r="GS320" s="128"/>
      <c r="GT320" s="128"/>
      <c r="GU320" s="128"/>
      <c r="GV320" s="128"/>
      <c r="GW320" s="128"/>
      <c r="GX320" s="128"/>
      <c r="GY320" s="128"/>
      <c r="GZ320" s="128"/>
      <c r="HA320" s="128"/>
      <c r="HB320" s="128"/>
      <c r="HC320" s="128"/>
      <c r="HD320" s="128"/>
      <c r="HE320" s="128"/>
      <c r="HF320" s="128"/>
      <c r="HG320" s="128"/>
      <c r="HH320" s="128"/>
      <c r="HI320" s="128"/>
      <c r="HJ320" s="128"/>
      <c r="HK320" s="128"/>
      <c r="HL320" s="128"/>
      <c r="HM320" s="128"/>
      <c r="HN320" s="128"/>
      <c r="HO320" s="128"/>
      <c r="HP320" s="128"/>
      <c r="HQ320" s="128"/>
      <c r="HR320" s="128"/>
      <c r="HS320" s="128"/>
      <c r="HT320" s="128"/>
      <c r="HU320" s="128"/>
      <c r="HV320" s="128"/>
      <c r="HW320" s="128"/>
      <c r="HX320" s="128"/>
      <c r="HY320" s="128"/>
      <c r="HZ320" s="128"/>
      <c r="IA320" s="128"/>
    </row>
    <row r="321" s="45" customFormat="1" spans="1:235">
      <c r="A321" s="136"/>
      <c r="B321" s="137"/>
      <c r="C321" s="137"/>
      <c r="D321" s="137"/>
      <c r="E321" s="137"/>
      <c r="F321" s="137"/>
      <c r="G321" s="137"/>
      <c r="H321" s="137"/>
      <c r="I321" s="137"/>
      <c r="J321" s="137"/>
      <c r="K321" s="137"/>
      <c r="L321" s="137"/>
      <c r="M321" s="137"/>
      <c r="N321" s="137"/>
      <c r="O321" s="219"/>
      <c r="P321" s="220"/>
      <c r="Q321" s="229"/>
      <c r="R321" s="229"/>
      <c r="S321" s="229"/>
      <c r="T321" s="229"/>
      <c r="U321" s="229"/>
      <c r="V321" s="229"/>
      <c r="W321" s="229"/>
      <c r="X321" s="229"/>
      <c r="Y321" s="229"/>
      <c r="Z321" s="229"/>
      <c r="AA321" s="229"/>
      <c r="AB321" s="229"/>
      <c r="AC321" s="229"/>
      <c r="AD321" s="235"/>
      <c r="AE321" s="235"/>
      <c r="AF321" s="235"/>
      <c r="AG321" s="128"/>
      <c r="AH321" s="128"/>
      <c r="AI321" s="128"/>
      <c r="AJ321" s="128"/>
      <c r="AK321" s="128"/>
      <c r="AL321" s="128"/>
      <c r="AM321" s="128"/>
      <c r="AN321" s="128"/>
      <c r="AO321" s="128"/>
      <c r="AP321" s="128"/>
      <c r="AQ321" s="128"/>
      <c r="AR321" s="128"/>
      <c r="AS321" s="128"/>
      <c r="AT321" s="128"/>
      <c r="AU321" s="128"/>
      <c r="AV321" s="128"/>
      <c r="AW321" s="128"/>
      <c r="AX321" s="128"/>
      <c r="AY321" s="128"/>
      <c r="AZ321" s="128"/>
      <c r="BA321" s="128"/>
      <c r="BB321" s="128"/>
      <c r="BC321" s="128"/>
      <c r="BD321" s="128"/>
      <c r="BE321" s="128"/>
      <c r="BF321" s="128"/>
      <c r="BG321" s="128"/>
      <c r="BH321" s="128"/>
      <c r="BI321" s="128"/>
      <c r="BJ321" s="128"/>
      <c r="BK321" s="128"/>
      <c r="BL321" s="128"/>
      <c r="BM321" s="128"/>
      <c r="BN321" s="128"/>
      <c r="BO321" s="128"/>
      <c r="BP321" s="128"/>
      <c r="BQ321" s="128"/>
      <c r="BR321" s="128"/>
      <c r="BS321" s="128"/>
      <c r="BT321" s="128"/>
      <c r="BU321" s="128"/>
      <c r="BV321" s="128"/>
      <c r="BW321" s="128"/>
      <c r="BX321" s="128"/>
      <c r="BY321" s="128"/>
      <c r="BZ321" s="128"/>
      <c r="CA321" s="128"/>
      <c r="CB321" s="128"/>
      <c r="CC321" s="128"/>
      <c r="CD321" s="128"/>
      <c r="CE321" s="128"/>
      <c r="CF321" s="128"/>
      <c r="CG321" s="128"/>
      <c r="CH321" s="128"/>
      <c r="CI321" s="128"/>
      <c r="CJ321" s="128"/>
      <c r="CK321" s="128"/>
      <c r="CL321" s="128"/>
      <c r="CM321" s="128"/>
      <c r="CN321" s="128"/>
      <c r="CO321" s="128"/>
      <c r="CP321" s="128"/>
      <c r="CQ321" s="128"/>
      <c r="CR321" s="128"/>
      <c r="CS321" s="128"/>
      <c r="CT321" s="128"/>
      <c r="CU321" s="128"/>
      <c r="CV321" s="128"/>
      <c r="CW321" s="128"/>
      <c r="CX321" s="128"/>
      <c r="CY321" s="128"/>
      <c r="CZ321" s="128"/>
      <c r="DA321" s="128"/>
      <c r="DB321" s="128"/>
      <c r="DC321" s="128"/>
      <c r="DD321" s="128"/>
      <c r="DE321" s="128"/>
      <c r="DF321" s="128"/>
      <c r="DG321" s="128"/>
      <c r="DH321" s="128"/>
      <c r="DI321" s="128"/>
      <c r="DJ321" s="128"/>
      <c r="DK321" s="128"/>
      <c r="DL321" s="128"/>
      <c r="DM321" s="128"/>
      <c r="DN321" s="128"/>
      <c r="DO321" s="128"/>
      <c r="DP321" s="128"/>
      <c r="DQ321" s="128"/>
      <c r="DR321" s="128"/>
      <c r="DS321" s="128"/>
      <c r="DT321" s="128"/>
      <c r="DU321" s="128"/>
      <c r="DV321" s="128"/>
      <c r="DW321" s="128"/>
      <c r="DX321" s="128"/>
      <c r="DY321" s="128"/>
      <c r="DZ321" s="128"/>
      <c r="EA321" s="128"/>
      <c r="EB321" s="128"/>
      <c r="EC321" s="128"/>
      <c r="ED321" s="128"/>
      <c r="EE321" s="128"/>
      <c r="EF321" s="128"/>
      <c r="EG321" s="128"/>
      <c r="EH321" s="128"/>
      <c r="EI321" s="128"/>
      <c r="EJ321" s="128"/>
      <c r="EK321" s="128"/>
      <c r="EL321" s="128"/>
      <c r="EM321" s="128"/>
      <c r="EN321" s="128"/>
      <c r="EO321" s="128"/>
      <c r="EP321" s="128"/>
      <c r="EQ321" s="128"/>
      <c r="ER321" s="128"/>
      <c r="ES321" s="128"/>
      <c r="ET321" s="128"/>
      <c r="EU321" s="128"/>
      <c r="EV321" s="128"/>
      <c r="EW321" s="128"/>
      <c r="EX321" s="128"/>
      <c r="EY321" s="128"/>
      <c r="EZ321" s="128"/>
      <c r="FA321" s="128"/>
      <c r="FB321" s="128"/>
      <c r="FC321" s="128"/>
      <c r="FD321" s="128"/>
      <c r="FE321" s="128"/>
      <c r="FF321" s="128"/>
      <c r="FG321" s="128"/>
      <c r="FH321" s="128"/>
      <c r="FI321" s="128"/>
      <c r="FJ321" s="128"/>
      <c r="FK321" s="128"/>
      <c r="FL321" s="128"/>
      <c r="FM321" s="128"/>
      <c r="FN321" s="128"/>
      <c r="FO321" s="128"/>
      <c r="FP321" s="128"/>
      <c r="FQ321" s="128"/>
      <c r="FR321" s="128"/>
      <c r="FS321" s="128"/>
      <c r="FT321" s="128"/>
      <c r="FU321" s="128"/>
      <c r="FV321" s="128"/>
      <c r="FW321" s="128"/>
      <c r="FX321" s="128"/>
      <c r="FY321" s="128"/>
      <c r="FZ321" s="128"/>
      <c r="GA321" s="128"/>
      <c r="GB321" s="128"/>
      <c r="GC321" s="128"/>
      <c r="GD321" s="128"/>
      <c r="GE321" s="128"/>
      <c r="GF321" s="128"/>
      <c r="GG321" s="128"/>
      <c r="GH321" s="128"/>
      <c r="GI321" s="128"/>
      <c r="GJ321" s="128"/>
      <c r="GK321" s="128"/>
      <c r="GL321" s="128"/>
      <c r="GM321" s="128"/>
      <c r="GN321" s="128"/>
      <c r="GO321" s="128"/>
      <c r="GP321" s="128"/>
      <c r="GQ321" s="128"/>
      <c r="GR321" s="128"/>
      <c r="GS321" s="128"/>
      <c r="GT321" s="128"/>
      <c r="GU321" s="128"/>
      <c r="GV321" s="128"/>
      <c r="GW321" s="128"/>
      <c r="GX321" s="128"/>
      <c r="GY321" s="128"/>
      <c r="GZ321" s="128"/>
      <c r="HA321" s="128"/>
      <c r="HB321" s="128"/>
      <c r="HC321" s="128"/>
      <c r="HD321" s="128"/>
      <c r="HE321" s="128"/>
      <c r="HF321" s="128"/>
      <c r="HG321" s="128"/>
      <c r="HH321" s="128"/>
      <c r="HI321" s="128"/>
      <c r="HJ321" s="128"/>
      <c r="HK321" s="128"/>
      <c r="HL321" s="128"/>
      <c r="HM321" s="128"/>
      <c r="HN321" s="128"/>
      <c r="HO321" s="128"/>
      <c r="HP321" s="128"/>
      <c r="HQ321" s="128"/>
      <c r="HR321" s="128"/>
      <c r="HS321" s="128"/>
      <c r="HT321" s="128"/>
      <c r="HU321" s="128"/>
      <c r="HV321" s="128"/>
      <c r="HW321" s="128"/>
      <c r="HX321" s="128"/>
      <c r="HY321" s="128"/>
      <c r="HZ321" s="128"/>
      <c r="IA321" s="128"/>
    </row>
    <row r="322" s="45" customFormat="1" spans="1:235">
      <c r="A322" s="133"/>
      <c r="B322" s="138"/>
      <c r="C322" s="138"/>
      <c r="D322" s="138"/>
      <c r="E322" s="138"/>
      <c r="F322" s="138"/>
      <c r="G322" s="138"/>
      <c r="H322" s="138"/>
      <c r="I322" s="138"/>
      <c r="J322" s="138"/>
      <c r="K322" s="138"/>
      <c r="L322" s="138"/>
      <c r="M322" s="138"/>
      <c r="N322" s="138"/>
      <c r="O322" s="219"/>
      <c r="P322" s="220"/>
      <c r="Q322" s="229"/>
      <c r="R322" s="229"/>
      <c r="S322" s="229"/>
      <c r="T322" s="229"/>
      <c r="U322" s="229"/>
      <c r="V322" s="229"/>
      <c r="W322" s="229"/>
      <c r="X322" s="229"/>
      <c r="Y322" s="229"/>
      <c r="Z322" s="229"/>
      <c r="AA322" s="229"/>
      <c r="AB322" s="229"/>
      <c r="AC322" s="229"/>
      <c r="AD322" s="235"/>
      <c r="AE322" s="235"/>
      <c r="AF322" s="235"/>
      <c r="AG322" s="128"/>
      <c r="AH322" s="128"/>
      <c r="AI322" s="128"/>
      <c r="AJ322" s="128"/>
      <c r="AK322" s="128"/>
      <c r="AL322" s="128"/>
      <c r="AM322" s="128"/>
      <c r="AN322" s="128"/>
      <c r="AO322" s="128"/>
      <c r="AP322" s="128"/>
      <c r="AQ322" s="128"/>
      <c r="AR322" s="128"/>
      <c r="AS322" s="128"/>
      <c r="AT322" s="128"/>
      <c r="AU322" s="128"/>
      <c r="AV322" s="128"/>
      <c r="AW322" s="128"/>
      <c r="AX322" s="128"/>
      <c r="AY322" s="128"/>
      <c r="AZ322" s="128"/>
      <c r="BA322" s="128"/>
      <c r="BB322" s="128"/>
      <c r="BC322" s="128"/>
      <c r="BD322" s="128"/>
      <c r="BE322" s="128"/>
      <c r="BF322" s="128"/>
      <c r="BG322" s="128"/>
      <c r="BH322" s="128"/>
      <c r="BI322" s="128"/>
      <c r="BJ322" s="128"/>
      <c r="BK322" s="128"/>
      <c r="BL322" s="128"/>
      <c r="BM322" s="128"/>
      <c r="BN322" s="128"/>
      <c r="BO322" s="128"/>
      <c r="BP322" s="128"/>
      <c r="BQ322" s="128"/>
      <c r="BR322" s="128"/>
      <c r="BS322" s="128"/>
      <c r="BT322" s="128"/>
      <c r="BU322" s="128"/>
      <c r="BV322" s="128"/>
      <c r="BW322" s="128"/>
      <c r="BX322" s="128"/>
      <c r="BY322" s="128"/>
      <c r="BZ322" s="128"/>
      <c r="CA322" s="128"/>
      <c r="CB322" s="128"/>
      <c r="CC322" s="128"/>
      <c r="CD322" s="128"/>
      <c r="CE322" s="128"/>
      <c r="CF322" s="128"/>
      <c r="CG322" s="128"/>
      <c r="CH322" s="128"/>
      <c r="CI322" s="128"/>
      <c r="CJ322" s="128"/>
      <c r="CK322" s="128"/>
      <c r="CL322" s="128"/>
      <c r="CM322" s="128"/>
      <c r="CN322" s="128"/>
      <c r="CO322" s="128"/>
      <c r="CP322" s="128"/>
      <c r="CQ322" s="128"/>
      <c r="CR322" s="128"/>
      <c r="CS322" s="128"/>
      <c r="CT322" s="128"/>
      <c r="CU322" s="128"/>
      <c r="CV322" s="128"/>
      <c r="CW322" s="128"/>
      <c r="CX322" s="128"/>
      <c r="CY322" s="128"/>
      <c r="CZ322" s="128"/>
      <c r="DA322" s="128"/>
      <c r="DB322" s="128"/>
      <c r="DC322" s="128"/>
      <c r="DD322" s="128"/>
      <c r="DE322" s="128"/>
      <c r="DF322" s="128"/>
      <c r="DG322" s="128"/>
      <c r="DH322" s="128"/>
      <c r="DI322" s="128"/>
      <c r="DJ322" s="128"/>
      <c r="DK322" s="128"/>
      <c r="DL322" s="128"/>
      <c r="DM322" s="128"/>
      <c r="DN322" s="128"/>
      <c r="DO322" s="128"/>
      <c r="DP322" s="128"/>
      <c r="DQ322" s="128"/>
      <c r="DR322" s="128"/>
      <c r="DS322" s="128"/>
      <c r="DT322" s="128"/>
      <c r="DU322" s="128"/>
      <c r="DV322" s="128"/>
      <c r="DW322" s="128"/>
      <c r="DX322" s="128"/>
      <c r="DY322" s="128"/>
      <c r="DZ322" s="128"/>
      <c r="EA322" s="128"/>
      <c r="EB322" s="128"/>
      <c r="EC322" s="128"/>
      <c r="ED322" s="128"/>
      <c r="EE322" s="128"/>
      <c r="EF322" s="128"/>
      <c r="EG322" s="128"/>
      <c r="EH322" s="128"/>
      <c r="EI322" s="128"/>
      <c r="EJ322" s="128"/>
      <c r="EK322" s="128"/>
      <c r="EL322" s="128"/>
      <c r="EM322" s="128"/>
      <c r="EN322" s="128"/>
      <c r="EO322" s="128"/>
      <c r="EP322" s="128"/>
      <c r="EQ322" s="128"/>
      <c r="ER322" s="128"/>
      <c r="ES322" s="128"/>
      <c r="ET322" s="128"/>
      <c r="EU322" s="128"/>
      <c r="EV322" s="128"/>
      <c r="EW322" s="128"/>
      <c r="EX322" s="128"/>
      <c r="EY322" s="128"/>
      <c r="EZ322" s="128"/>
      <c r="FA322" s="128"/>
      <c r="FB322" s="128"/>
      <c r="FC322" s="128"/>
      <c r="FD322" s="128"/>
      <c r="FE322" s="128"/>
      <c r="FF322" s="128"/>
      <c r="FG322" s="128"/>
      <c r="FH322" s="128"/>
      <c r="FI322" s="128"/>
      <c r="FJ322" s="128"/>
      <c r="FK322" s="128"/>
      <c r="FL322" s="128"/>
      <c r="FM322" s="128"/>
      <c r="FN322" s="128"/>
      <c r="FO322" s="128"/>
      <c r="FP322" s="128"/>
      <c r="FQ322" s="128"/>
      <c r="FR322" s="128"/>
      <c r="FS322" s="128"/>
      <c r="FT322" s="128"/>
      <c r="FU322" s="128"/>
      <c r="FV322" s="128"/>
      <c r="FW322" s="128"/>
      <c r="FX322" s="128"/>
      <c r="FY322" s="128"/>
      <c r="FZ322" s="128"/>
      <c r="GA322" s="128"/>
      <c r="GB322" s="128"/>
      <c r="GC322" s="128"/>
      <c r="GD322" s="128"/>
      <c r="GE322" s="128"/>
      <c r="GF322" s="128"/>
      <c r="GG322" s="128"/>
      <c r="GH322" s="128"/>
      <c r="GI322" s="128"/>
      <c r="GJ322" s="128"/>
      <c r="GK322" s="128"/>
      <c r="GL322" s="128"/>
      <c r="GM322" s="128"/>
      <c r="GN322" s="128"/>
      <c r="GO322" s="128"/>
      <c r="GP322" s="128"/>
      <c r="GQ322" s="128"/>
      <c r="GR322" s="128"/>
      <c r="GS322" s="128"/>
      <c r="GT322" s="128"/>
      <c r="GU322" s="128"/>
      <c r="GV322" s="128"/>
      <c r="GW322" s="128"/>
      <c r="GX322" s="128"/>
      <c r="GY322" s="128"/>
      <c r="GZ322" s="128"/>
      <c r="HA322" s="128"/>
      <c r="HB322" s="128"/>
      <c r="HC322" s="128"/>
      <c r="HD322" s="128"/>
      <c r="HE322" s="128"/>
      <c r="HF322" s="128"/>
      <c r="HG322" s="128"/>
      <c r="HH322" s="128"/>
      <c r="HI322" s="128"/>
      <c r="HJ322" s="128"/>
      <c r="HK322" s="128"/>
      <c r="HL322" s="128"/>
      <c r="HM322" s="128"/>
      <c r="HN322" s="128"/>
      <c r="HO322" s="128"/>
      <c r="HP322" s="128"/>
      <c r="HQ322" s="128"/>
      <c r="HR322" s="128"/>
      <c r="HS322" s="128"/>
      <c r="HT322" s="128"/>
      <c r="HU322" s="128"/>
      <c r="HV322" s="128"/>
      <c r="HW322" s="128"/>
      <c r="HX322" s="128"/>
      <c r="HY322" s="128"/>
      <c r="HZ322" s="128"/>
      <c r="IA322" s="128"/>
    </row>
    <row r="323" s="45" customFormat="1" spans="1:235">
      <c r="A323" s="139" t="s">
        <v>53</v>
      </c>
      <c r="B323" s="140" t="s">
        <v>54</v>
      </c>
      <c r="C323" s="140"/>
      <c r="D323" s="140" t="s">
        <v>55</v>
      </c>
      <c r="E323" s="140"/>
      <c r="F323" s="140" t="s">
        <v>103</v>
      </c>
      <c r="G323" s="140"/>
      <c r="H323" s="140" t="s">
        <v>57</v>
      </c>
      <c r="I323" s="140" t="s">
        <v>139</v>
      </c>
      <c r="J323" s="140"/>
      <c r="K323" s="140"/>
      <c r="L323" s="140"/>
      <c r="M323" s="140" t="s">
        <v>59</v>
      </c>
      <c r="N323" s="221"/>
      <c r="O323" s="219"/>
      <c r="P323" s="222"/>
      <c r="Q323" s="230"/>
      <c r="R323" s="230"/>
      <c r="S323" s="230"/>
      <c r="T323" s="230"/>
      <c r="U323" s="230"/>
      <c r="V323" s="230"/>
      <c r="W323" s="230"/>
      <c r="X323" s="230"/>
      <c r="Y323" s="230"/>
      <c r="Z323" s="230"/>
      <c r="AA323" s="230"/>
      <c r="AB323" s="230"/>
      <c r="AC323" s="230"/>
      <c r="AD323" s="235"/>
      <c r="AE323" s="235"/>
      <c r="AF323" s="235"/>
      <c r="AG323" s="128"/>
      <c r="AH323" s="128"/>
      <c r="AI323" s="128"/>
      <c r="AJ323" s="128"/>
      <c r="AK323" s="128"/>
      <c r="AL323" s="128"/>
      <c r="AM323" s="128"/>
      <c r="AN323" s="128"/>
      <c r="AO323" s="128"/>
      <c r="AP323" s="128"/>
      <c r="AQ323" s="128"/>
      <c r="AR323" s="128"/>
      <c r="AS323" s="128"/>
      <c r="AT323" s="128"/>
      <c r="AU323" s="128"/>
      <c r="AV323" s="128"/>
      <c r="AW323" s="128"/>
      <c r="AX323" s="128"/>
      <c r="AY323" s="128"/>
      <c r="AZ323" s="128"/>
      <c r="BA323" s="128"/>
      <c r="BB323" s="128"/>
      <c r="BC323" s="128"/>
      <c r="BD323" s="128"/>
      <c r="BE323" s="128"/>
      <c r="BF323" s="128"/>
      <c r="BG323" s="128"/>
      <c r="BH323" s="128"/>
      <c r="BI323" s="128"/>
      <c r="BJ323" s="128"/>
      <c r="BK323" s="128"/>
      <c r="BL323" s="128"/>
      <c r="BM323" s="128"/>
      <c r="BN323" s="128"/>
      <c r="BO323" s="128"/>
      <c r="BP323" s="128"/>
      <c r="BQ323" s="128"/>
      <c r="BR323" s="128"/>
      <c r="BS323" s="128"/>
      <c r="BT323" s="128"/>
      <c r="BU323" s="128"/>
      <c r="BV323" s="128"/>
      <c r="BW323" s="128"/>
      <c r="BX323" s="128"/>
      <c r="BY323" s="128"/>
      <c r="BZ323" s="128"/>
      <c r="CA323" s="128"/>
      <c r="CB323" s="128"/>
      <c r="CC323" s="128"/>
      <c r="CD323" s="128"/>
      <c r="CE323" s="128"/>
      <c r="CF323" s="128"/>
      <c r="CG323" s="128"/>
      <c r="CH323" s="128"/>
      <c r="CI323" s="128"/>
      <c r="CJ323" s="128"/>
      <c r="CK323" s="128"/>
      <c r="CL323" s="128"/>
      <c r="CM323" s="128"/>
      <c r="CN323" s="128"/>
      <c r="CO323" s="128"/>
      <c r="CP323" s="128"/>
      <c r="CQ323" s="128"/>
      <c r="CR323" s="128"/>
      <c r="CS323" s="128"/>
      <c r="CT323" s="128"/>
      <c r="CU323" s="128"/>
      <c r="CV323" s="128"/>
      <c r="CW323" s="128"/>
      <c r="CX323" s="128"/>
      <c r="CY323" s="128"/>
      <c r="CZ323" s="128"/>
      <c r="DA323" s="128"/>
      <c r="DB323" s="128"/>
      <c r="DC323" s="128"/>
      <c r="DD323" s="128"/>
      <c r="DE323" s="128"/>
      <c r="DF323" s="128"/>
      <c r="DG323" s="128"/>
      <c r="DH323" s="128"/>
      <c r="DI323" s="128"/>
      <c r="DJ323" s="128"/>
      <c r="DK323" s="128"/>
      <c r="DL323" s="128"/>
      <c r="DM323" s="128"/>
      <c r="DN323" s="128"/>
      <c r="DO323" s="128"/>
      <c r="DP323" s="128"/>
      <c r="DQ323" s="128"/>
      <c r="DR323" s="128"/>
      <c r="DS323" s="128"/>
      <c r="DT323" s="128"/>
      <c r="DU323" s="128"/>
      <c r="DV323" s="128"/>
      <c r="DW323" s="128"/>
      <c r="DX323" s="128"/>
      <c r="DY323" s="128"/>
      <c r="DZ323" s="128"/>
      <c r="EA323" s="128"/>
      <c r="EB323" s="128"/>
      <c r="EC323" s="128"/>
      <c r="ED323" s="128"/>
      <c r="EE323" s="128"/>
      <c r="EF323" s="128"/>
      <c r="EG323" s="128"/>
      <c r="EH323" s="128"/>
      <c r="EI323" s="128"/>
      <c r="EJ323" s="128"/>
      <c r="EK323" s="128"/>
      <c r="EL323" s="128"/>
      <c r="EM323" s="128"/>
      <c r="EN323" s="128"/>
      <c r="EO323" s="128"/>
      <c r="EP323" s="128"/>
      <c r="EQ323" s="128"/>
      <c r="ER323" s="128"/>
      <c r="ES323" s="128"/>
      <c r="ET323" s="128"/>
      <c r="EU323" s="128"/>
      <c r="EV323" s="128"/>
      <c r="EW323" s="128"/>
      <c r="EX323" s="128"/>
      <c r="EY323" s="128"/>
      <c r="EZ323" s="128"/>
      <c r="FA323" s="128"/>
      <c r="FB323" s="128"/>
      <c r="FC323" s="128"/>
      <c r="FD323" s="128"/>
      <c r="FE323" s="128"/>
      <c r="FF323" s="128"/>
      <c r="FG323" s="128"/>
      <c r="FH323" s="128"/>
      <c r="FI323" s="128"/>
      <c r="FJ323" s="128"/>
      <c r="FK323" s="128"/>
      <c r="FL323" s="128"/>
      <c r="FM323" s="128"/>
      <c r="FN323" s="128"/>
      <c r="FO323" s="128"/>
      <c r="FP323" s="128"/>
      <c r="FQ323" s="128"/>
      <c r="FR323" s="128"/>
      <c r="FS323" s="128"/>
      <c r="FT323" s="128"/>
      <c r="FU323" s="128"/>
      <c r="FV323" s="128"/>
      <c r="FW323" s="128"/>
      <c r="FX323" s="128"/>
      <c r="FY323" s="128"/>
      <c r="FZ323" s="128"/>
      <c r="GA323" s="128"/>
      <c r="GB323" s="128"/>
      <c r="GC323" s="128"/>
      <c r="GD323" s="128"/>
      <c r="GE323" s="128"/>
      <c r="GF323" s="128"/>
      <c r="GG323" s="128"/>
      <c r="GH323" s="128"/>
      <c r="GI323" s="128"/>
      <c r="GJ323" s="128"/>
      <c r="GK323" s="128"/>
      <c r="GL323" s="128"/>
      <c r="GM323" s="128"/>
      <c r="GN323" s="128"/>
      <c r="GO323" s="128"/>
      <c r="GP323" s="128"/>
      <c r="GQ323" s="128"/>
      <c r="GR323" s="128"/>
      <c r="GS323" s="128"/>
      <c r="GT323" s="128"/>
      <c r="GU323" s="128"/>
      <c r="GV323" s="128"/>
      <c r="GW323" s="128"/>
      <c r="GX323" s="128"/>
      <c r="GY323" s="128"/>
      <c r="GZ323" s="128"/>
      <c r="HA323" s="128"/>
      <c r="HB323" s="128"/>
      <c r="HC323" s="128"/>
      <c r="HD323" s="128"/>
      <c r="HE323" s="128"/>
      <c r="HF323" s="128"/>
      <c r="HG323" s="128"/>
      <c r="HH323" s="128"/>
      <c r="HI323" s="128"/>
      <c r="HJ323" s="128"/>
      <c r="HK323" s="128"/>
      <c r="HL323" s="128"/>
      <c r="HM323" s="128"/>
      <c r="HN323" s="128"/>
      <c r="HO323" s="128"/>
      <c r="HP323" s="128"/>
      <c r="HQ323" s="128"/>
      <c r="HR323" s="128"/>
      <c r="HS323" s="128"/>
      <c r="HT323" s="128"/>
      <c r="HU323" s="128"/>
      <c r="HV323" s="128"/>
      <c r="HW323" s="128"/>
      <c r="HX323" s="128"/>
      <c r="HY323" s="128"/>
      <c r="HZ323" s="128"/>
      <c r="IA323" s="128"/>
    </row>
    <row r="324" s="45" customFormat="1" spans="1:235">
      <c r="A324" s="139"/>
      <c r="B324" s="140"/>
      <c r="C324" s="140"/>
      <c r="D324" s="140"/>
      <c r="E324" s="140"/>
      <c r="F324" s="140"/>
      <c r="G324" s="140"/>
      <c r="H324" s="140"/>
      <c r="I324" s="140" t="s">
        <v>60</v>
      </c>
      <c r="J324" s="140"/>
      <c r="K324" s="140" t="s">
        <v>61</v>
      </c>
      <c r="L324" s="140"/>
      <c r="M324" s="140"/>
      <c r="N324" s="221"/>
      <c r="O324" s="219"/>
      <c r="P324" s="222"/>
      <c r="Q324" s="230"/>
      <c r="R324" s="230"/>
      <c r="S324" s="230"/>
      <c r="T324" s="230"/>
      <c r="U324" s="230"/>
      <c r="V324" s="230"/>
      <c r="W324" s="230"/>
      <c r="X324" s="230"/>
      <c r="Y324" s="230"/>
      <c r="Z324" s="230"/>
      <c r="AA324" s="230"/>
      <c r="AB324" s="230"/>
      <c r="AC324" s="230"/>
      <c r="AD324" s="235"/>
      <c r="AE324" s="235"/>
      <c r="AF324" s="235"/>
      <c r="AG324" s="128"/>
      <c r="AH324" s="128"/>
      <c r="AI324" s="128"/>
      <c r="AJ324" s="128"/>
      <c r="AK324" s="128"/>
      <c r="AL324" s="128"/>
      <c r="AM324" s="128"/>
      <c r="AN324" s="128"/>
      <c r="AO324" s="128"/>
      <c r="AP324" s="128"/>
      <c r="AQ324" s="128"/>
      <c r="AR324" s="128"/>
      <c r="AS324" s="128"/>
      <c r="AT324" s="128"/>
      <c r="AU324" s="128"/>
      <c r="AV324" s="128"/>
      <c r="AW324" s="128"/>
      <c r="AX324" s="128"/>
      <c r="AY324" s="128"/>
      <c r="AZ324" s="128"/>
      <c r="BA324" s="128"/>
      <c r="BB324" s="128"/>
      <c r="BC324" s="128"/>
      <c r="BD324" s="128"/>
      <c r="BE324" s="128"/>
      <c r="BF324" s="128"/>
      <c r="BG324" s="128"/>
      <c r="BH324" s="128"/>
      <c r="BI324" s="128"/>
      <c r="BJ324" s="128"/>
      <c r="BK324" s="128"/>
      <c r="BL324" s="128"/>
      <c r="BM324" s="128"/>
      <c r="BN324" s="128"/>
      <c r="BO324" s="128"/>
      <c r="BP324" s="128"/>
      <c r="BQ324" s="128"/>
      <c r="BR324" s="128"/>
      <c r="BS324" s="128"/>
      <c r="BT324" s="128"/>
      <c r="BU324" s="128"/>
      <c r="BV324" s="128"/>
      <c r="BW324" s="128"/>
      <c r="BX324" s="128"/>
      <c r="BY324" s="128"/>
      <c r="BZ324" s="128"/>
      <c r="CA324" s="128"/>
      <c r="CB324" s="128"/>
      <c r="CC324" s="128"/>
      <c r="CD324" s="128"/>
      <c r="CE324" s="128"/>
      <c r="CF324" s="128"/>
      <c r="CG324" s="128"/>
      <c r="CH324" s="128"/>
      <c r="CI324" s="128"/>
      <c r="CJ324" s="128"/>
      <c r="CK324" s="128"/>
      <c r="CL324" s="128"/>
      <c r="CM324" s="128"/>
      <c r="CN324" s="128"/>
      <c r="CO324" s="128"/>
      <c r="CP324" s="128"/>
      <c r="CQ324" s="128"/>
      <c r="CR324" s="128"/>
      <c r="CS324" s="128"/>
      <c r="CT324" s="128"/>
      <c r="CU324" s="128"/>
      <c r="CV324" s="128"/>
      <c r="CW324" s="128"/>
      <c r="CX324" s="128"/>
      <c r="CY324" s="128"/>
      <c r="CZ324" s="128"/>
      <c r="DA324" s="128"/>
      <c r="DB324" s="128"/>
      <c r="DC324" s="128"/>
      <c r="DD324" s="128"/>
      <c r="DE324" s="128"/>
      <c r="DF324" s="128"/>
      <c r="DG324" s="128"/>
      <c r="DH324" s="128"/>
      <c r="DI324" s="128"/>
      <c r="DJ324" s="128"/>
      <c r="DK324" s="128"/>
      <c r="DL324" s="128"/>
      <c r="DM324" s="128"/>
      <c r="DN324" s="128"/>
      <c r="DO324" s="128"/>
      <c r="DP324" s="128"/>
      <c r="DQ324" s="128"/>
      <c r="DR324" s="128"/>
      <c r="DS324" s="128"/>
      <c r="DT324" s="128"/>
      <c r="DU324" s="128"/>
      <c r="DV324" s="128"/>
      <c r="DW324" s="128"/>
      <c r="DX324" s="128"/>
      <c r="DY324" s="128"/>
      <c r="DZ324" s="128"/>
      <c r="EA324" s="128"/>
      <c r="EB324" s="128"/>
      <c r="EC324" s="128"/>
      <c r="ED324" s="128"/>
      <c r="EE324" s="128"/>
      <c r="EF324" s="128"/>
      <c r="EG324" s="128"/>
      <c r="EH324" s="128"/>
      <c r="EI324" s="128"/>
      <c r="EJ324" s="128"/>
      <c r="EK324" s="128"/>
      <c r="EL324" s="128"/>
      <c r="EM324" s="128"/>
      <c r="EN324" s="128"/>
      <c r="EO324" s="128"/>
      <c r="EP324" s="128"/>
      <c r="EQ324" s="128"/>
      <c r="ER324" s="128"/>
      <c r="ES324" s="128"/>
      <c r="ET324" s="128"/>
      <c r="EU324" s="128"/>
      <c r="EV324" s="128"/>
      <c r="EW324" s="128"/>
      <c r="EX324" s="128"/>
      <c r="EY324" s="128"/>
      <c r="EZ324" s="128"/>
      <c r="FA324" s="128"/>
      <c r="FB324" s="128"/>
      <c r="FC324" s="128"/>
      <c r="FD324" s="128"/>
      <c r="FE324" s="128"/>
      <c r="FF324" s="128"/>
      <c r="FG324" s="128"/>
      <c r="FH324" s="128"/>
      <c r="FI324" s="128"/>
      <c r="FJ324" s="128"/>
      <c r="FK324" s="128"/>
      <c r="FL324" s="128"/>
      <c r="FM324" s="128"/>
      <c r="FN324" s="128"/>
      <c r="FO324" s="128"/>
      <c r="FP324" s="128"/>
      <c r="FQ324" s="128"/>
      <c r="FR324" s="128"/>
      <c r="FS324" s="128"/>
      <c r="FT324" s="128"/>
      <c r="FU324" s="128"/>
      <c r="FV324" s="128"/>
      <c r="FW324" s="128"/>
      <c r="FX324" s="128"/>
      <c r="FY324" s="128"/>
      <c r="FZ324" s="128"/>
      <c r="GA324" s="128"/>
      <c r="GB324" s="128"/>
      <c r="GC324" s="128"/>
      <c r="GD324" s="128"/>
      <c r="GE324" s="128"/>
      <c r="GF324" s="128"/>
      <c r="GG324" s="128"/>
      <c r="GH324" s="128"/>
      <c r="GI324" s="128"/>
      <c r="GJ324" s="128"/>
      <c r="GK324" s="128"/>
      <c r="GL324" s="128"/>
      <c r="GM324" s="128"/>
      <c r="GN324" s="128"/>
      <c r="GO324" s="128"/>
      <c r="GP324" s="128"/>
      <c r="GQ324" s="128"/>
      <c r="GR324" s="128"/>
      <c r="GS324" s="128"/>
      <c r="GT324" s="128"/>
      <c r="GU324" s="128"/>
      <c r="GV324" s="128"/>
      <c r="GW324" s="128"/>
      <c r="GX324" s="128"/>
      <c r="GY324" s="128"/>
      <c r="GZ324" s="128"/>
      <c r="HA324" s="128"/>
      <c r="HB324" s="128"/>
      <c r="HC324" s="128"/>
      <c r="HD324" s="128"/>
      <c r="HE324" s="128"/>
      <c r="HF324" s="128"/>
      <c r="HG324" s="128"/>
      <c r="HH324" s="128"/>
      <c r="HI324" s="128"/>
      <c r="HJ324" s="128"/>
      <c r="HK324" s="128"/>
      <c r="HL324" s="128"/>
      <c r="HM324" s="128"/>
      <c r="HN324" s="128"/>
      <c r="HO324" s="128"/>
      <c r="HP324" s="128"/>
      <c r="HQ324" s="128"/>
      <c r="HR324" s="128"/>
      <c r="HS324" s="128"/>
      <c r="HT324" s="128"/>
      <c r="HU324" s="128"/>
      <c r="HV324" s="128"/>
      <c r="HW324" s="128"/>
      <c r="HX324" s="128"/>
      <c r="HY324" s="128"/>
      <c r="HZ324" s="128"/>
      <c r="IA324" s="128"/>
    </row>
    <row r="325" s="45" customFormat="1" ht="28.8" spans="1:235">
      <c r="A325" s="139"/>
      <c r="B325" s="140" t="s">
        <v>11</v>
      </c>
      <c r="C325" s="140" t="s">
        <v>12</v>
      </c>
      <c r="D325" s="140" t="s">
        <v>11</v>
      </c>
      <c r="E325" s="140" t="s">
        <v>12</v>
      </c>
      <c r="F325" s="140" t="s">
        <v>11</v>
      </c>
      <c r="G325" s="140" t="s">
        <v>12</v>
      </c>
      <c r="H325" s="140" t="s">
        <v>13</v>
      </c>
      <c r="I325" s="140" t="s">
        <v>62</v>
      </c>
      <c r="J325" s="140" t="s">
        <v>144</v>
      </c>
      <c r="K325" s="140" t="s">
        <v>62</v>
      </c>
      <c r="L325" s="140" t="s">
        <v>144</v>
      </c>
      <c r="M325" s="140" t="s">
        <v>16</v>
      </c>
      <c r="N325" s="221" t="s">
        <v>17</v>
      </c>
      <c r="O325" s="219"/>
      <c r="P325" s="222"/>
      <c r="Q325" s="230"/>
      <c r="R325" s="230"/>
      <c r="S325" s="230"/>
      <c r="T325" s="230"/>
      <c r="U325" s="230"/>
      <c r="V325" s="230"/>
      <c r="W325" s="230"/>
      <c r="X325" s="230"/>
      <c r="Y325" s="230"/>
      <c r="Z325" s="230"/>
      <c r="AA325" s="230"/>
      <c r="AB325" s="230"/>
      <c r="AC325" s="230"/>
      <c r="AD325" s="235"/>
      <c r="AE325" s="235"/>
      <c r="AF325" s="235"/>
      <c r="AG325" s="128"/>
      <c r="AH325" s="128"/>
      <c r="AI325" s="128"/>
      <c r="AJ325" s="128"/>
      <c r="AK325" s="128"/>
      <c r="AL325" s="128"/>
      <c r="AM325" s="128"/>
      <c r="AN325" s="128"/>
      <c r="AO325" s="128"/>
      <c r="AP325" s="128"/>
      <c r="AQ325" s="128"/>
      <c r="AR325" s="128"/>
      <c r="AS325" s="128"/>
      <c r="AT325" s="128"/>
      <c r="AU325" s="128"/>
      <c r="AV325" s="128"/>
      <c r="AW325" s="128"/>
      <c r="AX325" s="128"/>
      <c r="AY325" s="128"/>
      <c r="AZ325" s="128"/>
      <c r="BA325" s="128"/>
      <c r="BB325" s="128"/>
      <c r="BC325" s="128"/>
      <c r="BD325" s="128"/>
      <c r="BE325" s="128"/>
      <c r="BF325" s="128"/>
      <c r="BG325" s="128"/>
      <c r="BH325" s="128"/>
      <c r="BI325" s="128"/>
      <c r="BJ325" s="128"/>
      <c r="BK325" s="128"/>
      <c r="BL325" s="128"/>
      <c r="BM325" s="128"/>
      <c r="BN325" s="128"/>
      <c r="BO325" s="128"/>
      <c r="BP325" s="128"/>
      <c r="BQ325" s="128"/>
      <c r="BR325" s="128"/>
      <c r="BS325" s="128"/>
      <c r="BT325" s="128"/>
      <c r="BU325" s="128"/>
      <c r="BV325" s="128"/>
      <c r="BW325" s="128"/>
      <c r="BX325" s="128"/>
      <c r="BY325" s="128"/>
      <c r="BZ325" s="128"/>
      <c r="CA325" s="128"/>
      <c r="CB325" s="128"/>
      <c r="CC325" s="128"/>
      <c r="CD325" s="128"/>
      <c r="CE325" s="128"/>
      <c r="CF325" s="128"/>
      <c r="CG325" s="128"/>
      <c r="CH325" s="128"/>
      <c r="CI325" s="128"/>
      <c r="CJ325" s="128"/>
      <c r="CK325" s="128"/>
      <c r="CL325" s="128"/>
      <c r="CM325" s="128"/>
      <c r="CN325" s="128"/>
      <c r="CO325" s="128"/>
      <c r="CP325" s="128"/>
      <c r="CQ325" s="128"/>
      <c r="CR325" s="128"/>
      <c r="CS325" s="128"/>
      <c r="CT325" s="128"/>
      <c r="CU325" s="128"/>
      <c r="CV325" s="128"/>
      <c r="CW325" s="128"/>
      <c r="CX325" s="128"/>
      <c r="CY325" s="128"/>
      <c r="CZ325" s="128"/>
      <c r="DA325" s="128"/>
      <c r="DB325" s="128"/>
      <c r="DC325" s="128"/>
      <c r="DD325" s="128"/>
      <c r="DE325" s="128"/>
      <c r="DF325" s="128"/>
      <c r="DG325" s="128"/>
      <c r="DH325" s="128"/>
      <c r="DI325" s="128"/>
      <c r="DJ325" s="128"/>
      <c r="DK325" s="128"/>
      <c r="DL325" s="128"/>
      <c r="DM325" s="128"/>
      <c r="DN325" s="128"/>
      <c r="DO325" s="128"/>
      <c r="DP325" s="128"/>
      <c r="DQ325" s="128"/>
      <c r="DR325" s="128"/>
      <c r="DS325" s="128"/>
      <c r="DT325" s="128"/>
      <c r="DU325" s="128"/>
      <c r="DV325" s="128"/>
      <c r="DW325" s="128"/>
      <c r="DX325" s="128"/>
      <c r="DY325" s="128"/>
      <c r="DZ325" s="128"/>
      <c r="EA325" s="128"/>
      <c r="EB325" s="128"/>
      <c r="EC325" s="128"/>
      <c r="ED325" s="128"/>
      <c r="EE325" s="128"/>
      <c r="EF325" s="128"/>
      <c r="EG325" s="128"/>
      <c r="EH325" s="128"/>
      <c r="EI325" s="128"/>
      <c r="EJ325" s="128"/>
      <c r="EK325" s="128"/>
      <c r="EL325" s="128"/>
      <c r="EM325" s="128"/>
      <c r="EN325" s="128"/>
      <c r="EO325" s="128"/>
      <c r="EP325" s="128"/>
      <c r="EQ325" s="128"/>
      <c r="ER325" s="128"/>
      <c r="ES325" s="128"/>
      <c r="ET325" s="128"/>
      <c r="EU325" s="128"/>
      <c r="EV325" s="128"/>
      <c r="EW325" s="128"/>
      <c r="EX325" s="128"/>
      <c r="EY325" s="128"/>
      <c r="EZ325" s="128"/>
      <c r="FA325" s="128"/>
      <c r="FB325" s="128"/>
      <c r="FC325" s="128"/>
      <c r="FD325" s="128"/>
      <c r="FE325" s="128"/>
      <c r="FF325" s="128"/>
      <c r="FG325" s="128"/>
      <c r="FH325" s="128"/>
      <c r="FI325" s="128"/>
      <c r="FJ325" s="128"/>
      <c r="FK325" s="128"/>
      <c r="FL325" s="128"/>
      <c r="FM325" s="128"/>
      <c r="FN325" s="128"/>
      <c r="FO325" s="128"/>
      <c r="FP325" s="128"/>
      <c r="FQ325" s="128"/>
      <c r="FR325" s="128"/>
      <c r="FS325" s="128"/>
      <c r="FT325" s="128"/>
      <c r="FU325" s="128"/>
      <c r="FV325" s="128"/>
      <c r="FW325" s="128"/>
      <c r="FX325" s="128"/>
      <c r="FY325" s="128"/>
      <c r="FZ325" s="128"/>
      <c r="GA325" s="128"/>
      <c r="GB325" s="128"/>
      <c r="GC325" s="128"/>
      <c r="GD325" s="128"/>
      <c r="GE325" s="128"/>
      <c r="GF325" s="128"/>
      <c r="GG325" s="128"/>
      <c r="GH325" s="128"/>
      <c r="GI325" s="128"/>
      <c r="GJ325" s="128"/>
      <c r="GK325" s="128"/>
      <c r="GL325" s="128"/>
      <c r="GM325" s="128"/>
      <c r="GN325" s="128"/>
      <c r="GO325" s="128"/>
      <c r="GP325" s="128"/>
      <c r="GQ325" s="128"/>
      <c r="GR325" s="128"/>
      <c r="GS325" s="128"/>
      <c r="GT325" s="128"/>
      <c r="GU325" s="128"/>
      <c r="GV325" s="128"/>
      <c r="GW325" s="128"/>
      <c r="GX325" s="128"/>
      <c r="GY325" s="128"/>
      <c r="GZ325" s="128"/>
      <c r="HA325" s="128"/>
      <c r="HB325" s="128"/>
      <c r="HC325" s="128"/>
      <c r="HD325" s="128"/>
      <c r="HE325" s="128"/>
      <c r="HF325" s="128"/>
      <c r="HG325" s="128"/>
      <c r="HH325" s="128"/>
      <c r="HI325" s="128"/>
      <c r="HJ325" s="128"/>
      <c r="HK325" s="128"/>
      <c r="HL325" s="128"/>
      <c r="HM325" s="128"/>
      <c r="HN325" s="128"/>
      <c r="HO325" s="128"/>
      <c r="HP325" s="128"/>
      <c r="HQ325" s="128"/>
      <c r="HR325" s="128"/>
      <c r="HS325" s="128"/>
      <c r="HT325" s="128"/>
      <c r="HU325" s="128"/>
      <c r="HV325" s="128"/>
      <c r="HW325" s="128"/>
      <c r="HX325" s="128"/>
      <c r="HY325" s="128"/>
      <c r="HZ325" s="128"/>
      <c r="IA325" s="128"/>
    </row>
    <row r="326" s="45" customFormat="1" spans="1:235">
      <c r="A326" s="139" t="s">
        <v>140</v>
      </c>
      <c r="B326" s="208">
        <v>2700</v>
      </c>
      <c r="C326" s="209">
        <v>106.299212598425</v>
      </c>
      <c r="D326" s="208">
        <v>2190</v>
      </c>
      <c r="E326" s="209">
        <v>86.2204724409449</v>
      </c>
      <c r="F326" s="208">
        <v>140</v>
      </c>
      <c r="G326" s="209">
        <v>5.51181102362205</v>
      </c>
      <c r="H326" s="211" t="s">
        <v>108</v>
      </c>
      <c r="I326" s="208">
        <v>5000</v>
      </c>
      <c r="J326" s="223">
        <v>11023</v>
      </c>
      <c r="K326" s="246">
        <v>4500</v>
      </c>
      <c r="L326" s="223">
        <v>9920.7</v>
      </c>
      <c r="M326" s="208">
        <v>7421</v>
      </c>
      <c r="N326" s="224">
        <v>16360.3366</v>
      </c>
      <c r="O326" s="219"/>
      <c r="P326" s="222"/>
      <c r="Q326" s="231"/>
      <c r="R326" s="232"/>
      <c r="S326" s="231"/>
      <c r="T326" s="232"/>
      <c r="U326" s="231"/>
      <c r="V326" s="232"/>
      <c r="W326" s="234"/>
      <c r="X326" s="231"/>
      <c r="Y326" s="236"/>
      <c r="Z326" s="231"/>
      <c r="AA326" s="236"/>
      <c r="AB326" s="231"/>
      <c r="AC326" s="236"/>
      <c r="AD326" s="235"/>
      <c r="AE326" s="235"/>
      <c r="AF326" s="235"/>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c r="BD326" s="128"/>
      <c r="BE326" s="128"/>
      <c r="BF326" s="128"/>
      <c r="BG326" s="128"/>
      <c r="BH326" s="128"/>
      <c r="BI326" s="128"/>
      <c r="BJ326" s="128"/>
      <c r="BK326" s="128"/>
      <c r="BL326" s="128"/>
      <c r="BM326" s="128"/>
      <c r="BN326" s="128"/>
      <c r="BO326" s="128"/>
      <c r="BP326" s="128"/>
      <c r="BQ326" s="128"/>
      <c r="BR326" s="128"/>
      <c r="BS326" s="128"/>
      <c r="BT326" s="128"/>
      <c r="BU326" s="128"/>
      <c r="BV326" s="128"/>
      <c r="BW326" s="128"/>
      <c r="BX326" s="128"/>
      <c r="BY326" s="128"/>
      <c r="BZ326" s="128"/>
      <c r="CA326" s="128"/>
      <c r="CB326" s="128"/>
      <c r="CC326" s="128"/>
      <c r="CD326" s="128"/>
      <c r="CE326" s="128"/>
      <c r="CF326" s="128"/>
      <c r="CG326" s="128"/>
      <c r="CH326" s="128"/>
      <c r="CI326" s="128"/>
      <c r="CJ326" s="128"/>
      <c r="CK326" s="128"/>
      <c r="CL326" s="128"/>
      <c r="CM326" s="128"/>
      <c r="CN326" s="128"/>
      <c r="CO326" s="128"/>
      <c r="CP326" s="128"/>
      <c r="CQ326" s="128"/>
      <c r="CR326" s="128"/>
      <c r="CS326" s="128"/>
      <c r="CT326" s="128"/>
      <c r="CU326" s="128"/>
      <c r="CV326" s="128"/>
      <c r="CW326" s="128"/>
      <c r="CX326" s="128"/>
      <c r="CY326" s="128"/>
      <c r="CZ326" s="128"/>
      <c r="DA326" s="128"/>
      <c r="DB326" s="128"/>
      <c r="DC326" s="128"/>
      <c r="DD326" s="128"/>
      <c r="DE326" s="128"/>
      <c r="DF326" s="128"/>
      <c r="DG326" s="128"/>
      <c r="DH326" s="128"/>
      <c r="DI326" s="128"/>
      <c r="DJ326" s="128"/>
      <c r="DK326" s="128"/>
      <c r="DL326" s="128"/>
      <c r="DM326" s="128"/>
      <c r="DN326" s="128"/>
      <c r="DO326" s="128"/>
      <c r="DP326" s="128"/>
      <c r="DQ326" s="128"/>
      <c r="DR326" s="128"/>
      <c r="DS326" s="128"/>
      <c r="DT326" s="128"/>
      <c r="DU326" s="128"/>
      <c r="DV326" s="128"/>
      <c r="DW326" s="128"/>
      <c r="DX326" s="128"/>
      <c r="DY326" s="128"/>
      <c r="DZ326" s="128"/>
      <c r="EA326" s="128"/>
      <c r="EB326" s="128"/>
      <c r="EC326" s="128"/>
      <c r="ED326" s="128"/>
      <c r="EE326" s="128"/>
      <c r="EF326" s="128"/>
      <c r="EG326" s="128"/>
      <c r="EH326" s="128"/>
      <c r="EI326" s="128"/>
      <c r="EJ326" s="128"/>
      <c r="EK326" s="128"/>
      <c r="EL326" s="128"/>
      <c r="EM326" s="128"/>
      <c r="EN326" s="128"/>
      <c r="EO326" s="128"/>
      <c r="EP326" s="128"/>
      <c r="EQ326" s="128"/>
      <c r="ER326" s="128"/>
      <c r="ES326" s="128"/>
      <c r="ET326" s="128"/>
      <c r="EU326" s="128"/>
      <c r="EV326" s="128"/>
      <c r="EW326" s="128"/>
      <c r="EX326" s="128"/>
      <c r="EY326" s="128"/>
      <c r="EZ326" s="128"/>
      <c r="FA326" s="128"/>
      <c r="FB326" s="128"/>
      <c r="FC326" s="128"/>
      <c r="FD326" s="128"/>
      <c r="FE326" s="128"/>
      <c r="FF326" s="128"/>
      <c r="FG326" s="128"/>
      <c r="FH326" s="128"/>
      <c r="FI326" s="128"/>
      <c r="FJ326" s="128"/>
      <c r="FK326" s="128"/>
      <c r="FL326" s="128"/>
      <c r="FM326" s="128"/>
      <c r="FN326" s="128"/>
      <c r="FO326" s="128"/>
      <c r="FP326" s="128"/>
      <c r="FQ326" s="128"/>
      <c r="FR326" s="128"/>
      <c r="FS326" s="128"/>
      <c r="FT326" s="128"/>
      <c r="FU326" s="128"/>
      <c r="FV326" s="128"/>
      <c r="FW326" s="128"/>
      <c r="FX326" s="128"/>
      <c r="FY326" s="128"/>
      <c r="FZ326" s="128"/>
      <c r="GA326" s="128"/>
      <c r="GB326" s="128"/>
      <c r="GC326" s="128"/>
      <c r="GD326" s="128"/>
      <c r="GE326" s="128"/>
      <c r="GF326" s="128"/>
      <c r="GG326" s="128"/>
      <c r="GH326" s="128"/>
      <c r="GI326" s="128"/>
      <c r="GJ326" s="128"/>
      <c r="GK326" s="128"/>
      <c r="GL326" s="128"/>
      <c r="GM326" s="128"/>
      <c r="GN326" s="128"/>
      <c r="GO326" s="128"/>
      <c r="GP326" s="128"/>
      <c r="GQ326" s="128"/>
      <c r="GR326" s="128"/>
      <c r="GS326" s="128"/>
      <c r="GT326" s="128"/>
      <c r="GU326" s="128"/>
      <c r="GV326" s="128"/>
      <c r="GW326" s="128"/>
      <c r="GX326" s="128"/>
      <c r="GY326" s="128"/>
      <c r="GZ326" s="128"/>
      <c r="HA326" s="128"/>
      <c r="HB326" s="128"/>
      <c r="HC326" s="128"/>
      <c r="HD326" s="128"/>
      <c r="HE326" s="128"/>
      <c r="HF326" s="128"/>
      <c r="HG326" s="128"/>
      <c r="HH326" s="128"/>
      <c r="HI326" s="128"/>
      <c r="HJ326" s="128"/>
      <c r="HK326" s="128"/>
      <c r="HL326" s="128"/>
      <c r="HM326" s="128"/>
      <c r="HN326" s="128"/>
      <c r="HO326" s="128"/>
      <c r="HP326" s="128"/>
      <c r="HQ326" s="128"/>
      <c r="HR326" s="128"/>
      <c r="HS326" s="128"/>
      <c r="HT326" s="128"/>
      <c r="HU326" s="128"/>
      <c r="HV326" s="128"/>
      <c r="HW326" s="128"/>
      <c r="HX326" s="128"/>
      <c r="HY326" s="128"/>
      <c r="HZ326" s="128"/>
      <c r="IA326" s="128"/>
    </row>
    <row r="327" s="45" customFormat="1" spans="1:235">
      <c r="A327" s="139"/>
      <c r="B327" s="208">
        <v>3000</v>
      </c>
      <c r="C327" s="209">
        <v>118.110236220472</v>
      </c>
      <c r="D327" s="208">
        <v>2340</v>
      </c>
      <c r="E327" s="209">
        <v>92.1259842519685</v>
      </c>
      <c r="F327" s="208">
        <v>140</v>
      </c>
      <c r="G327" s="209">
        <v>5.51181102362205</v>
      </c>
      <c r="H327" s="208" t="s">
        <v>108</v>
      </c>
      <c r="I327" s="208">
        <v>5000</v>
      </c>
      <c r="J327" s="223">
        <v>11023</v>
      </c>
      <c r="K327" s="208">
        <v>4500</v>
      </c>
      <c r="L327" s="223">
        <v>9920.7</v>
      </c>
      <c r="M327" s="208">
        <v>7460</v>
      </c>
      <c r="N327" s="224">
        <v>16446.316</v>
      </c>
      <c r="O327" s="219"/>
      <c r="P327" s="222"/>
      <c r="Q327" s="231"/>
      <c r="R327" s="232"/>
      <c r="S327" s="231"/>
      <c r="T327" s="232"/>
      <c r="U327" s="231"/>
      <c r="V327" s="232"/>
      <c r="W327" s="234"/>
      <c r="X327" s="231"/>
      <c r="Y327" s="236"/>
      <c r="Z327" s="231"/>
      <c r="AA327" s="236"/>
      <c r="AB327" s="231"/>
      <c r="AC327" s="236"/>
      <c r="AD327" s="235"/>
      <c r="AE327" s="235"/>
      <c r="AF327" s="235"/>
      <c r="AG327" s="128"/>
      <c r="AH327" s="128"/>
      <c r="AI327" s="128"/>
      <c r="AJ327" s="128"/>
      <c r="AK327" s="128"/>
      <c r="AL327" s="128"/>
      <c r="AM327" s="128"/>
      <c r="AN327" s="128"/>
      <c r="AO327" s="128"/>
      <c r="AP327" s="128"/>
      <c r="AQ327" s="128"/>
      <c r="AR327" s="128"/>
      <c r="AS327" s="128"/>
      <c r="AT327" s="128"/>
      <c r="AU327" s="128"/>
      <c r="AV327" s="128"/>
      <c r="AW327" s="128"/>
      <c r="AX327" s="128"/>
      <c r="AY327" s="128"/>
      <c r="AZ327" s="128"/>
      <c r="BA327" s="128"/>
      <c r="BB327" s="128"/>
      <c r="BC327" s="128"/>
      <c r="BD327" s="128"/>
      <c r="BE327" s="128"/>
      <c r="BF327" s="128"/>
      <c r="BG327" s="128"/>
      <c r="BH327" s="128"/>
      <c r="BI327" s="128"/>
      <c r="BJ327" s="128"/>
      <c r="BK327" s="128"/>
      <c r="BL327" s="128"/>
      <c r="BM327" s="128"/>
      <c r="BN327" s="128"/>
      <c r="BO327" s="128"/>
      <c r="BP327" s="128"/>
      <c r="BQ327" s="128"/>
      <c r="BR327" s="128"/>
      <c r="BS327" s="128"/>
      <c r="BT327" s="128"/>
      <c r="BU327" s="128"/>
      <c r="BV327" s="128"/>
      <c r="BW327" s="128"/>
      <c r="BX327" s="128"/>
      <c r="BY327" s="128"/>
      <c r="BZ327" s="128"/>
      <c r="CA327" s="128"/>
      <c r="CB327" s="128"/>
      <c r="CC327" s="128"/>
      <c r="CD327" s="128"/>
      <c r="CE327" s="128"/>
      <c r="CF327" s="128"/>
      <c r="CG327" s="128"/>
      <c r="CH327" s="128"/>
      <c r="CI327" s="128"/>
      <c r="CJ327" s="128"/>
      <c r="CK327" s="128"/>
      <c r="CL327" s="128"/>
      <c r="CM327" s="128"/>
      <c r="CN327" s="128"/>
      <c r="CO327" s="128"/>
      <c r="CP327" s="128"/>
      <c r="CQ327" s="128"/>
      <c r="CR327" s="128"/>
      <c r="CS327" s="128"/>
      <c r="CT327" s="128"/>
      <c r="CU327" s="128"/>
      <c r="CV327" s="128"/>
      <c r="CW327" s="128"/>
      <c r="CX327" s="128"/>
      <c r="CY327" s="128"/>
      <c r="CZ327" s="128"/>
      <c r="DA327" s="128"/>
      <c r="DB327" s="128"/>
      <c r="DC327" s="128"/>
      <c r="DD327" s="128"/>
      <c r="DE327" s="128"/>
      <c r="DF327" s="128"/>
      <c r="DG327" s="128"/>
      <c r="DH327" s="128"/>
      <c r="DI327" s="128"/>
      <c r="DJ327" s="128"/>
      <c r="DK327" s="128"/>
      <c r="DL327" s="128"/>
      <c r="DM327" s="128"/>
      <c r="DN327" s="128"/>
      <c r="DO327" s="128"/>
      <c r="DP327" s="128"/>
      <c r="DQ327" s="128"/>
      <c r="DR327" s="128"/>
      <c r="DS327" s="128"/>
      <c r="DT327" s="128"/>
      <c r="DU327" s="128"/>
      <c r="DV327" s="128"/>
      <c r="DW327" s="128"/>
      <c r="DX327" s="128"/>
      <c r="DY327" s="128"/>
      <c r="DZ327" s="128"/>
      <c r="EA327" s="128"/>
      <c r="EB327" s="128"/>
      <c r="EC327" s="128"/>
      <c r="ED327" s="128"/>
      <c r="EE327" s="128"/>
      <c r="EF327" s="128"/>
      <c r="EG327" s="128"/>
      <c r="EH327" s="128"/>
      <c r="EI327" s="128"/>
      <c r="EJ327" s="128"/>
      <c r="EK327" s="128"/>
      <c r="EL327" s="128"/>
      <c r="EM327" s="128"/>
      <c r="EN327" s="128"/>
      <c r="EO327" s="128"/>
      <c r="EP327" s="128"/>
      <c r="EQ327" s="128"/>
      <c r="ER327" s="128"/>
      <c r="ES327" s="128"/>
      <c r="ET327" s="128"/>
      <c r="EU327" s="128"/>
      <c r="EV327" s="128"/>
      <c r="EW327" s="128"/>
      <c r="EX327" s="128"/>
      <c r="EY327" s="128"/>
      <c r="EZ327" s="128"/>
      <c r="FA327" s="128"/>
      <c r="FB327" s="128"/>
      <c r="FC327" s="128"/>
      <c r="FD327" s="128"/>
      <c r="FE327" s="128"/>
      <c r="FF327" s="128"/>
      <c r="FG327" s="128"/>
      <c r="FH327" s="128"/>
      <c r="FI327" s="128"/>
      <c r="FJ327" s="128"/>
      <c r="FK327" s="128"/>
      <c r="FL327" s="128"/>
      <c r="FM327" s="128"/>
      <c r="FN327" s="128"/>
      <c r="FO327" s="128"/>
      <c r="FP327" s="128"/>
      <c r="FQ327" s="128"/>
      <c r="FR327" s="128"/>
      <c r="FS327" s="128"/>
      <c r="FT327" s="128"/>
      <c r="FU327" s="128"/>
      <c r="FV327" s="128"/>
      <c r="FW327" s="128"/>
      <c r="FX327" s="128"/>
      <c r="FY327" s="128"/>
      <c r="FZ327" s="128"/>
      <c r="GA327" s="128"/>
      <c r="GB327" s="128"/>
      <c r="GC327" s="128"/>
      <c r="GD327" s="128"/>
      <c r="GE327" s="128"/>
      <c r="GF327" s="128"/>
      <c r="GG327" s="128"/>
      <c r="GH327" s="128"/>
      <c r="GI327" s="128"/>
      <c r="GJ327" s="128"/>
      <c r="GK327" s="128"/>
      <c r="GL327" s="128"/>
      <c r="GM327" s="128"/>
      <c r="GN327" s="128"/>
      <c r="GO327" s="128"/>
      <c r="GP327" s="128"/>
      <c r="GQ327" s="128"/>
      <c r="GR327" s="128"/>
      <c r="GS327" s="128"/>
      <c r="GT327" s="128"/>
      <c r="GU327" s="128"/>
      <c r="GV327" s="128"/>
      <c r="GW327" s="128"/>
      <c r="GX327" s="128"/>
      <c r="GY327" s="128"/>
      <c r="GZ327" s="128"/>
      <c r="HA327" s="128"/>
      <c r="HB327" s="128"/>
      <c r="HC327" s="128"/>
      <c r="HD327" s="128"/>
      <c r="HE327" s="128"/>
      <c r="HF327" s="128"/>
      <c r="HG327" s="128"/>
      <c r="HH327" s="128"/>
      <c r="HI327" s="128"/>
      <c r="HJ327" s="128"/>
      <c r="HK327" s="128"/>
      <c r="HL327" s="128"/>
      <c r="HM327" s="128"/>
      <c r="HN327" s="128"/>
      <c r="HO327" s="128"/>
      <c r="HP327" s="128"/>
      <c r="HQ327" s="128"/>
      <c r="HR327" s="128"/>
      <c r="HS327" s="128"/>
      <c r="HT327" s="128"/>
      <c r="HU327" s="128"/>
      <c r="HV327" s="128"/>
      <c r="HW327" s="128"/>
      <c r="HX327" s="128"/>
      <c r="HY327" s="128"/>
      <c r="HZ327" s="128"/>
      <c r="IA327" s="128"/>
    </row>
    <row r="328" s="45" customFormat="1" spans="1:235">
      <c r="A328" s="139"/>
      <c r="B328" s="208">
        <v>3500</v>
      </c>
      <c r="C328" s="209">
        <v>137.795275590551</v>
      </c>
      <c r="D328" s="208">
        <v>2590</v>
      </c>
      <c r="E328" s="209">
        <v>101.968503937008</v>
      </c>
      <c r="F328" s="208">
        <v>140</v>
      </c>
      <c r="G328" s="209">
        <v>5.51181102362205</v>
      </c>
      <c r="H328" s="211" t="s">
        <v>108</v>
      </c>
      <c r="I328" s="208">
        <v>5000</v>
      </c>
      <c r="J328" s="223">
        <v>11023</v>
      </c>
      <c r="K328" s="208">
        <v>4500</v>
      </c>
      <c r="L328" s="223">
        <v>9920.7</v>
      </c>
      <c r="M328" s="208">
        <v>7526</v>
      </c>
      <c r="N328" s="224">
        <v>16591.8196</v>
      </c>
      <c r="O328" s="219"/>
      <c r="P328" s="222"/>
      <c r="Q328" s="231"/>
      <c r="R328" s="232"/>
      <c r="S328" s="231"/>
      <c r="T328" s="232"/>
      <c r="U328" s="231"/>
      <c r="V328" s="232"/>
      <c r="W328" s="234"/>
      <c r="X328" s="231"/>
      <c r="Y328" s="236"/>
      <c r="Z328" s="231"/>
      <c r="AA328" s="236"/>
      <c r="AB328" s="231"/>
      <c r="AC328" s="236"/>
      <c r="AD328" s="235"/>
      <c r="AE328" s="235"/>
      <c r="AF328" s="235"/>
      <c r="AG328" s="128"/>
      <c r="AH328" s="128"/>
      <c r="AI328" s="128"/>
      <c r="AJ328" s="128"/>
      <c r="AK328" s="128"/>
      <c r="AL328" s="128"/>
      <c r="AM328" s="128"/>
      <c r="AN328" s="128"/>
      <c r="AO328" s="128"/>
      <c r="AP328" s="128"/>
      <c r="AQ328" s="128"/>
      <c r="AR328" s="128"/>
      <c r="AS328" s="128"/>
      <c r="AT328" s="128"/>
      <c r="AU328" s="128"/>
      <c r="AV328" s="128"/>
      <c r="AW328" s="128"/>
      <c r="AX328" s="128"/>
      <c r="AY328" s="128"/>
      <c r="AZ328" s="128"/>
      <c r="BA328" s="128"/>
      <c r="BB328" s="128"/>
      <c r="BC328" s="128"/>
      <c r="BD328" s="128"/>
      <c r="BE328" s="128"/>
      <c r="BF328" s="128"/>
      <c r="BG328" s="128"/>
      <c r="BH328" s="128"/>
      <c r="BI328" s="128"/>
      <c r="BJ328" s="128"/>
      <c r="BK328" s="128"/>
      <c r="BL328" s="128"/>
      <c r="BM328" s="128"/>
      <c r="BN328" s="128"/>
      <c r="BO328" s="128"/>
      <c r="BP328" s="128"/>
      <c r="BQ328" s="128"/>
      <c r="BR328" s="128"/>
      <c r="BS328" s="128"/>
      <c r="BT328" s="128"/>
      <c r="BU328" s="128"/>
      <c r="BV328" s="128"/>
      <c r="BW328" s="128"/>
      <c r="BX328" s="128"/>
      <c r="BY328" s="128"/>
      <c r="BZ328" s="128"/>
      <c r="CA328" s="128"/>
      <c r="CB328" s="128"/>
      <c r="CC328" s="128"/>
      <c r="CD328" s="128"/>
      <c r="CE328" s="128"/>
      <c r="CF328" s="128"/>
      <c r="CG328" s="128"/>
      <c r="CH328" s="128"/>
      <c r="CI328" s="128"/>
      <c r="CJ328" s="128"/>
      <c r="CK328" s="128"/>
      <c r="CL328" s="128"/>
      <c r="CM328" s="128"/>
      <c r="CN328" s="128"/>
      <c r="CO328" s="128"/>
      <c r="CP328" s="128"/>
      <c r="CQ328" s="128"/>
      <c r="CR328" s="128"/>
      <c r="CS328" s="128"/>
      <c r="CT328" s="128"/>
      <c r="CU328" s="128"/>
      <c r="CV328" s="128"/>
      <c r="CW328" s="128"/>
      <c r="CX328" s="128"/>
      <c r="CY328" s="128"/>
      <c r="CZ328" s="128"/>
      <c r="DA328" s="128"/>
      <c r="DB328" s="128"/>
      <c r="DC328" s="128"/>
      <c r="DD328" s="128"/>
      <c r="DE328" s="128"/>
      <c r="DF328" s="128"/>
      <c r="DG328" s="128"/>
      <c r="DH328" s="128"/>
      <c r="DI328" s="128"/>
      <c r="DJ328" s="128"/>
      <c r="DK328" s="128"/>
      <c r="DL328" s="128"/>
      <c r="DM328" s="128"/>
      <c r="DN328" s="128"/>
      <c r="DO328" s="128"/>
      <c r="DP328" s="128"/>
      <c r="DQ328" s="128"/>
      <c r="DR328" s="128"/>
      <c r="DS328" s="128"/>
      <c r="DT328" s="128"/>
      <c r="DU328" s="128"/>
      <c r="DV328" s="128"/>
      <c r="DW328" s="128"/>
      <c r="DX328" s="128"/>
      <c r="DY328" s="128"/>
      <c r="DZ328" s="128"/>
      <c r="EA328" s="128"/>
      <c r="EB328" s="128"/>
      <c r="EC328" s="128"/>
      <c r="ED328" s="128"/>
      <c r="EE328" s="128"/>
      <c r="EF328" s="128"/>
      <c r="EG328" s="128"/>
      <c r="EH328" s="128"/>
      <c r="EI328" s="128"/>
      <c r="EJ328" s="128"/>
      <c r="EK328" s="128"/>
      <c r="EL328" s="128"/>
      <c r="EM328" s="128"/>
      <c r="EN328" s="128"/>
      <c r="EO328" s="128"/>
      <c r="EP328" s="128"/>
      <c r="EQ328" s="128"/>
      <c r="ER328" s="128"/>
      <c r="ES328" s="128"/>
      <c r="ET328" s="128"/>
      <c r="EU328" s="128"/>
      <c r="EV328" s="128"/>
      <c r="EW328" s="128"/>
      <c r="EX328" s="128"/>
      <c r="EY328" s="128"/>
      <c r="EZ328" s="128"/>
      <c r="FA328" s="128"/>
      <c r="FB328" s="128"/>
      <c r="FC328" s="128"/>
      <c r="FD328" s="128"/>
      <c r="FE328" s="128"/>
      <c r="FF328" s="128"/>
      <c r="FG328" s="128"/>
      <c r="FH328" s="128"/>
      <c r="FI328" s="128"/>
      <c r="FJ328" s="128"/>
      <c r="FK328" s="128"/>
      <c r="FL328" s="128"/>
      <c r="FM328" s="128"/>
      <c r="FN328" s="128"/>
      <c r="FO328" s="128"/>
      <c r="FP328" s="128"/>
      <c r="FQ328" s="128"/>
      <c r="FR328" s="128"/>
      <c r="FS328" s="128"/>
      <c r="FT328" s="128"/>
      <c r="FU328" s="128"/>
      <c r="FV328" s="128"/>
      <c r="FW328" s="128"/>
      <c r="FX328" s="128"/>
      <c r="FY328" s="128"/>
      <c r="FZ328" s="128"/>
      <c r="GA328" s="128"/>
      <c r="GB328" s="128"/>
      <c r="GC328" s="128"/>
      <c r="GD328" s="128"/>
      <c r="GE328" s="128"/>
      <c r="GF328" s="128"/>
      <c r="GG328" s="128"/>
      <c r="GH328" s="128"/>
      <c r="GI328" s="128"/>
      <c r="GJ328" s="128"/>
      <c r="GK328" s="128"/>
      <c r="GL328" s="128"/>
      <c r="GM328" s="128"/>
      <c r="GN328" s="128"/>
      <c r="GO328" s="128"/>
      <c r="GP328" s="128"/>
      <c r="GQ328" s="128"/>
      <c r="GR328" s="128"/>
      <c r="GS328" s="128"/>
      <c r="GT328" s="128"/>
      <c r="GU328" s="128"/>
      <c r="GV328" s="128"/>
      <c r="GW328" s="128"/>
      <c r="GX328" s="128"/>
      <c r="GY328" s="128"/>
      <c r="GZ328" s="128"/>
      <c r="HA328" s="128"/>
      <c r="HB328" s="128"/>
      <c r="HC328" s="128"/>
      <c r="HD328" s="128"/>
      <c r="HE328" s="128"/>
      <c r="HF328" s="128"/>
      <c r="HG328" s="128"/>
      <c r="HH328" s="128"/>
      <c r="HI328" s="128"/>
      <c r="HJ328" s="128"/>
      <c r="HK328" s="128"/>
      <c r="HL328" s="128"/>
      <c r="HM328" s="128"/>
      <c r="HN328" s="128"/>
      <c r="HO328" s="128"/>
      <c r="HP328" s="128"/>
      <c r="HQ328" s="128"/>
      <c r="HR328" s="128"/>
      <c r="HS328" s="128"/>
      <c r="HT328" s="128"/>
      <c r="HU328" s="128"/>
      <c r="HV328" s="128"/>
      <c r="HW328" s="128"/>
      <c r="HX328" s="128"/>
      <c r="HY328" s="128"/>
      <c r="HZ328" s="128"/>
      <c r="IA328" s="128"/>
    </row>
    <row r="329" s="45" customFormat="1" spans="1:235">
      <c r="A329" s="139"/>
      <c r="B329" s="208">
        <v>4000</v>
      </c>
      <c r="C329" s="209">
        <v>157.48031496063</v>
      </c>
      <c r="D329" s="208">
        <v>2890</v>
      </c>
      <c r="E329" s="209">
        <v>113.779527559055</v>
      </c>
      <c r="F329" s="208">
        <v>140</v>
      </c>
      <c r="G329" s="209">
        <v>5.51181102362205</v>
      </c>
      <c r="H329" s="208" t="s">
        <v>39</v>
      </c>
      <c r="I329" s="208">
        <v>5000</v>
      </c>
      <c r="J329" s="223">
        <v>11023</v>
      </c>
      <c r="K329" s="208">
        <v>4500</v>
      </c>
      <c r="L329" s="223">
        <v>9920.7</v>
      </c>
      <c r="M329" s="208">
        <v>7604</v>
      </c>
      <c r="N329" s="224">
        <v>16763.7784</v>
      </c>
      <c r="O329" s="219"/>
      <c r="P329" s="222"/>
      <c r="Q329" s="231"/>
      <c r="R329" s="232"/>
      <c r="S329" s="231"/>
      <c r="T329" s="232"/>
      <c r="U329" s="231"/>
      <c r="V329" s="232"/>
      <c r="W329" s="231"/>
      <c r="X329" s="231"/>
      <c r="Y329" s="236"/>
      <c r="Z329" s="231"/>
      <c r="AA329" s="236"/>
      <c r="AB329" s="231"/>
      <c r="AC329" s="236"/>
      <c r="AD329" s="235"/>
      <c r="AE329" s="235"/>
      <c r="AF329" s="235"/>
      <c r="AG329" s="128"/>
      <c r="AH329" s="128"/>
      <c r="AI329" s="128"/>
      <c r="AJ329" s="128"/>
      <c r="AK329" s="128"/>
      <c r="AL329" s="128"/>
      <c r="AM329" s="128"/>
      <c r="AN329" s="128"/>
      <c r="AO329" s="128"/>
      <c r="AP329" s="128"/>
      <c r="AQ329" s="128"/>
      <c r="AR329" s="128"/>
      <c r="AS329" s="128"/>
      <c r="AT329" s="128"/>
      <c r="AU329" s="128"/>
      <c r="AV329" s="128"/>
      <c r="AW329" s="128"/>
      <c r="AX329" s="128"/>
      <c r="AY329" s="128"/>
      <c r="AZ329" s="128"/>
      <c r="BA329" s="128"/>
      <c r="BB329" s="128"/>
      <c r="BC329" s="128"/>
      <c r="BD329" s="128"/>
      <c r="BE329" s="128"/>
      <c r="BF329" s="128"/>
      <c r="BG329" s="128"/>
      <c r="BH329" s="128"/>
      <c r="BI329" s="128"/>
      <c r="BJ329" s="128"/>
      <c r="BK329" s="128"/>
      <c r="BL329" s="128"/>
      <c r="BM329" s="128"/>
      <c r="BN329" s="128"/>
      <c r="BO329" s="128"/>
      <c r="BP329" s="128"/>
      <c r="BQ329" s="128"/>
      <c r="BR329" s="128"/>
      <c r="BS329" s="128"/>
      <c r="BT329" s="128"/>
      <c r="BU329" s="128"/>
      <c r="BV329" s="128"/>
      <c r="BW329" s="128"/>
      <c r="BX329" s="128"/>
      <c r="BY329" s="128"/>
      <c r="BZ329" s="128"/>
      <c r="CA329" s="128"/>
      <c r="CB329" s="128"/>
      <c r="CC329" s="128"/>
      <c r="CD329" s="128"/>
      <c r="CE329" s="128"/>
      <c r="CF329" s="128"/>
      <c r="CG329" s="128"/>
      <c r="CH329" s="128"/>
      <c r="CI329" s="128"/>
      <c r="CJ329" s="128"/>
      <c r="CK329" s="128"/>
      <c r="CL329" s="128"/>
      <c r="CM329" s="128"/>
      <c r="CN329" s="128"/>
      <c r="CO329" s="128"/>
      <c r="CP329" s="128"/>
      <c r="CQ329" s="128"/>
      <c r="CR329" s="128"/>
      <c r="CS329" s="128"/>
      <c r="CT329" s="128"/>
      <c r="CU329" s="128"/>
      <c r="CV329" s="128"/>
      <c r="CW329" s="128"/>
      <c r="CX329" s="128"/>
      <c r="CY329" s="128"/>
      <c r="CZ329" s="128"/>
      <c r="DA329" s="128"/>
      <c r="DB329" s="128"/>
      <c r="DC329" s="128"/>
      <c r="DD329" s="128"/>
      <c r="DE329" s="128"/>
      <c r="DF329" s="128"/>
      <c r="DG329" s="128"/>
      <c r="DH329" s="128"/>
      <c r="DI329" s="128"/>
      <c r="DJ329" s="128"/>
      <c r="DK329" s="128"/>
      <c r="DL329" s="128"/>
      <c r="DM329" s="128"/>
      <c r="DN329" s="128"/>
      <c r="DO329" s="128"/>
      <c r="DP329" s="128"/>
      <c r="DQ329" s="128"/>
      <c r="DR329" s="128"/>
      <c r="DS329" s="128"/>
      <c r="DT329" s="128"/>
      <c r="DU329" s="128"/>
      <c r="DV329" s="128"/>
      <c r="DW329" s="128"/>
      <c r="DX329" s="128"/>
      <c r="DY329" s="128"/>
      <c r="DZ329" s="128"/>
      <c r="EA329" s="128"/>
      <c r="EB329" s="128"/>
      <c r="EC329" s="128"/>
      <c r="ED329" s="128"/>
      <c r="EE329" s="128"/>
      <c r="EF329" s="128"/>
      <c r="EG329" s="128"/>
      <c r="EH329" s="128"/>
      <c r="EI329" s="128"/>
      <c r="EJ329" s="128"/>
      <c r="EK329" s="128"/>
      <c r="EL329" s="128"/>
      <c r="EM329" s="128"/>
      <c r="EN329" s="128"/>
      <c r="EO329" s="128"/>
      <c r="EP329" s="128"/>
      <c r="EQ329" s="128"/>
      <c r="ER329" s="128"/>
      <c r="ES329" s="128"/>
      <c r="ET329" s="128"/>
      <c r="EU329" s="128"/>
      <c r="EV329" s="128"/>
      <c r="EW329" s="128"/>
      <c r="EX329" s="128"/>
      <c r="EY329" s="128"/>
      <c r="EZ329" s="128"/>
      <c r="FA329" s="128"/>
      <c r="FB329" s="128"/>
      <c r="FC329" s="128"/>
      <c r="FD329" s="128"/>
      <c r="FE329" s="128"/>
      <c r="FF329" s="128"/>
      <c r="FG329" s="128"/>
      <c r="FH329" s="128"/>
      <c r="FI329" s="128"/>
      <c r="FJ329" s="128"/>
      <c r="FK329" s="128"/>
      <c r="FL329" s="128"/>
      <c r="FM329" s="128"/>
      <c r="FN329" s="128"/>
      <c r="FO329" s="128"/>
      <c r="FP329" s="128"/>
      <c r="FQ329" s="128"/>
      <c r="FR329" s="128"/>
      <c r="FS329" s="128"/>
      <c r="FT329" s="128"/>
      <c r="FU329" s="128"/>
      <c r="FV329" s="128"/>
      <c r="FW329" s="128"/>
      <c r="FX329" s="128"/>
      <c r="FY329" s="128"/>
      <c r="FZ329" s="128"/>
      <c r="GA329" s="128"/>
      <c r="GB329" s="128"/>
      <c r="GC329" s="128"/>
      <c r="GD329" s="128"/>
      <c r="GE329" s="128"/>
      <c r="GF329" s="128"/>
      <c r="GG329" s="128"/>
      <c r="GH329" s="128"/>
      <c r="GI329" s="128"/>
      <c r="GJ329" s="128"/>
      <c r="GK329" s="128"/>
      <c r="GL329" s="128"/>
      <c r="GM329" s="128"/>
      <c r="GN329" s="128"/>
      <c r="GO329" s="128"/>
      <c r="GP329" s="128"/>
      <c r="GQ329" s="128"/>
      <c r="GR329" s="128"/>
      <c r="GS329" s="128"/>
      <c r="GT329" s="128"/>
      <c r="GU329" s="128"/>
      <c r="GV329" s="128"/>
      <c r="GW329" s="128"/>
      <c r="GX329" s="128"/>
      <c r="GY329" s="128"/>
      <c r="GZ329" s="128"/>
      <c r="HA329" s="128"/>
      <c r="HB329" s="128"/>
      <c r="HC329" s="128"/>
      <c r="HD329" s="128"/>
      <c r="HE329" s="128"/>
      <c r="HF329" s="128"/>
      <c r="HG329" s="128"/>
      <c r="HH329" s="128"/>
      <c r="HI329" s="128"/>
      <c r="HJ329" s="128"/>
      <c r="HK329" s="128"/>
      <c r="HL329" s="128"/>
      <c r="HM329" s="128"/>
      <c r="HN329" s="128"/>
      <c r="HO329" s="128"/>
      <c r="HP329" s="128"/>
      <c r="HQ329" s="128"/>
      <c r="HR329" s="128"/>
      <c r="HS329" s="128"/>
      <c r="HT329" s="128"/>
      <c r="HU329" s="128"/>
      <c r="HV329" s="128"/>
      <c r="HW329" s="128"/>
      <c r="HX329" s="128"/>
      <c r="HY329" s="128"/>
      <c r="HZ329" s="128"/>
      <c r="IA329" s="128"/>
    </row>
    <row r="330" s="45" customFormat="1" spans="1:235">
      <c r="A330" s="139"/>
      <c r="B330" s="208">
        <v>4500</v>
      </c>
      <c r="C330" s="209">
        <v>177.165354330709</v>
      </c>
      <c r="D330" s="208">
        <v>3140</v>
      </c>
      <c r="E330" s="209">
        <v>123.622047244094</v>
      </c>
      <c r="F330" s="208">
        <v>140</v>
      </c>
      <c r="G330" s="209">
        <v>5.51181102362205</v>
      </c>
      <c r="H330" s="211" t="s">
        <v>39</v>
      </c>
      <c r="I330" s="208">
        <v>4900</v>
      </c>
      <c r="J330" s="223">
        <v>10802.54</v>
      </c>
      <c r="K330" s="208">
        <v>4500</v>
      </c>
      <c r="L330" s="223">
        <v>9920.7</v>
      </c>
      <c r="M330" s="208">
        <v>7714</v>
      </c>
      <c r="N330" s="224">
        <v>17006.2844</v>
      </c>
      <c r="O330" s="219"/>
      <c r="P330" s="222"/>
      <c r="Q330" s="231"/>
      <c r="R330" s="232"/>
      <c r="S330" s="231"/>
      <c r="T330" s="232"/>
      <c r="U330" s="231"/>
      <c r="V330" s="232"/>
      <c r="W330" s="234"/>
      <c r="X330" s="231"/>
      <c r="Y330" s="236"/>
      <c r="Z330" s="231"/>
      <c r="AA330" s="236"/>
      <c r="AB330" s="231"/>
      <c r="AC330" s="236"/>
      <c r="AD330" s="235"/>
      <c r="AE330" s="235"/>
      <c r="AF330" s="235"/>
      <c r="AG330" s="128"/>
      <c r="AH330" s="128"/>
      <c r="AI330" s="128"/>
      <c r="AJ330" s="128"/>
      <c r="AK330" s="128"/>
      <c r="AL330" s="128"/>
      <c r="AM330" s="128"/>
      <c r="AN330" s="128"/>
      <c r="AO330" s="128"/>
      <c r="AP330" s="128"/>
      <c r="AQ330" s="128"/>
      <c r="AR330" s="128"/>
      <c r="AS330" s="128"/>
      <c r="AT330" s="128"/>
      <c r="AU330" s="128"/>
      <c r="AV330" s="128"/>
      <c r="AW330" s="128"/>
      <c r="AX330" s="128"/>
      <c r="AY330" s="128"/>
      <c r="AZ330" s="128"/>
      <c r="BA330" s="128"/>
      <c r="BB330" s="128"/>
      <c r="BC330" s="128"/>
      <c r="BD330" s="128"/>
      <c r="BE330" s="128"/>
      <c r="BF330" s="128"/>
      <c r="BG330" s="128"/>
      <c r="BH330" s="128"/>
      <c r="BI330" s="128"/>
      <c r="BJ330" s="128"/>
      <c r="BK330" s="128"/>
      <c r="BL330" s="128"/>
      <c r="BM330" s="128"/>
      <c r="BN330" s="128"/>
      <c r="BO330" s="128"/>
      <c r="BP330" s="128"/>
      <c r="BQ330" s="128"/>
      <c r="BR330" s="128"/>
      <c r="BS330" s="128"/>
      <c r="BT330" s="128"/>
      <c r="BU330" s="128"/>
      <c r="BV330" s="128"/>
      <c r="BW330" s="128"/>
      <c r="BX330" s="128"/>
      <c r="BY330" s="128"/>
      <c r="BZ330" s="128"/>
      <c r="CA330" s="128"/>
      <c r="CB330" s="128"/>
      <c r="CC330" s="128"/>
      <c r="CD330" s="128"/>
      <c r="CE330" s="128"/>
      <c r="CF330" s="128"/>
      <c r="CG330" s="128"/>
      <c r="CH330" s="128"/>
      <c r="CI330" s="128"/>
      <c r="CJ330" s="128"/>
      <c r="CK330" s="128"/>
      <c r="CL330" s="128"/>
      <c r="CM330" s="128"/>
      <c r="CN330" s="128"/>
      <c r="CO330" s="128"/>
      <c r="CP330" s="128"/>
      <c r="CQ330" s="128"/>
      <c r="CR330" s="128"/>
      <c r="CS330" s="128"/>
      <c r="CT330" s="128"/>
      <c r="CU330" s="128"/>
      <c r="CV330" s="128"/>
      <c r="CW330" s="128"/>
      <c r="CX330" s="128"/>
      <c r="CY330" s="128"/>
      <c r="CZ330" s="128"/>
      <c r="DA330" s="128"/>
      <c r="DB330" s="128"/>
      <c r="DC330" s="128"/>
      <c r="DD330" s="128"/>
      <c r="DE330" s="128"/>
      <c r="DF330" s="128"/>
      <c r="DG330" s="128"/>
      <c r="DH330" s="128"/>
      <c r="DI330" s="128"/>
      <c r="DJ330" s="128"/>
      <c r="DK330" s="128"/>
      <c r="DL330" s="128"/>
      <c r="DM330" s="128"/>
      <c r="DN330" s="128"/>
      <c r="DO330" s="128"/>
      <c r="DP330" s="128"/>
      <c r="DQ330" s="128"/>
      <c r="DR330" s="128"/>
      <c r="DS330" s="128"/>
      <c r="DT330" s="128"/>
      <c r="DU330" s="128"/>
      <c r="DV330" s="128"/>
      <c r="DW330" s="128"/>
      <c r="DX330" s="128"/>
      <c r="DY330" s="128"/>
      <c r="DZ330" s="128"/>
      <c r="EA330" s="128"/>
      <c r="EB330" s="128"/>
      <c r="EC330" s="128"/>
      <c r="ED330" s="128"/>
      <c r="EE330" s="128"/>
      <c r="EF330" s="128"/>
      <c r="EG330" s="128"/>
      <c r="EH330" s="128"/>
      <c r="EI330" s="128"/>
      <c r="EJ330" s="128"/>
      <c r="EK330" s="128"/>
      <c r="EL330" s="128"/>
      <c r="EM330" s="128"/>
      <c r="EN330" s="128"/>
      <c r="EO330" s="128"/>
      <c r="EP330" s="128"/>
      <c r="EQ330" s="128"/>
      <c r="ER330" s="128"/>
      <c r="ES330" s="128"/>
      <c r="ET330" s="128"/>
      <c r="EU330" s="128"/>
      <c r="EV330" s="128"/>
      <c r="EW330" s="128"/>
      <c r="EX330" s="128"/>
      <c r="EY330" s="128"/>
      <c r="EZ330" s="128"/>
      <c r="FA330" s="128"/>
      <c r="FB330" s="128"/>
      <c r="FC330" s="128"/>
      <c r="FD330" s="128"/>
      <c r="FE330" s="128"/>
      <c r="FF330" s="128"/>
      <c r="FG330" s="128"/>
      <c r="FH330" s="128"/>
      <c r="FI330" s="128"/>
      <c r="FJ330" s="128"/>
      <c r="FK330" s="128"/>
      <c r="FL330" s="128"/>
      <c r="FM330" s="128"/>
      <c r="FN330" s="128"/>
      <c r="FO330" s="128"/>
      <c r="FP330" s="128"/>
      <c r="FQ330" s="128"/>
      <c r="FR330" s="128"/>
      <c r="FS330" s="128"/>
      <c r="FT330" s="128"/>
      <c r="FU330" s="128"/>
      <c r="FV330" s="128"/>
      <c r="FW330" s="128"/>
      <c r="FX330" s="128"/>
      <c r="FY330" s="128"/>
      <c r="FZ330" s="128"/>
      <c r="GA330" s="128"/>
      <c r="GB330" s="128"/>
      <c r="GC330" s="128"/>
      <c r="GD330" s="128"/>
      <c r="GE330" s="128"/>
      <c r="GF330" s="128"/>
      <c r="GG330" s="128"/>
      <c r="GH330" s="128"/>
      <c r="GI330" s="128"/>
      <c r="GJ330" s="128"/>
      <c r="GK330" s="128"/>
      <c r="GL330" s="128"/>
      <c r="GM330" s="128"/>
      <c r="GN330" s="128"/>
      <c r="GO330" s="128"/>
      <c r="GP330" s="128"/>
      <c r="GQ330" s="128"/>
      <c r="GR330" s="128"/>
      <c r="GS330" s="128"/>
      <c r="GT330" s="128"/>
      <c r="GU330" s="128"/>
      <c r="GV330" s="128"/>
      <c r="GW330" s="128"/>
      <c r="GX330" s="128"/>
      <c r="GY330" s="128"/>
      <c r="GZ330" s="128"/>
      <c r="HA330" s="128"/>
      <c r="HB330" s="128"/>
      <c r="HC330" s="128"/>
      <c r="HD330" s="128"/>
      <c r="HE330" s="128"/>
      <c r="HF330" s="128"/>
      <c r="HG330" s="128"/>
      <c r="HH330" s="128"/>
      <c r="HI330" s="128"/>
      <c r="HJ330" s="128"/>
      <c r="HK330" s="128"/>
      <c r="HL330" s="128"/>
      <c r="HM330" s="128"/>
      <c r="HN330" s="128"/>
      <c r="HO330" s="128"/>
      <c r="HP330" s="128"/>
      <c r="HQ330" s="128"/>
      <c r="HR330" s="128"/>
      <c r="HS330" s="128"/>
      <c r="HT330" s="128"/>
      <c r="HU330" s="128"/>
      <c r="HV330" s="128"/>
      <c r="HW330" s="128"/>
      <c r="HX330" s="128"/>
      <c r="HY330" s="128"/>
      <c r="HZ330" s="128"/>
      <c r="IA330" s="128"/>
    </row>
    <row r="331" s="45" customFormat="1" spans="1:235">
      <c r="A331" s="139"/>
      <c r="B331" s="208">
        <v>5000</v>
      </c>
      <c r="C331" s="209">
        <v>196.850393700787</v>
      </c>
      <c r="D331" s="208">
        <v>3390</v>
      </c>
      <c r="E331" s="209">
        <v>133.464566929134</v>
      </c>
      <c r="F331" s="208">
        <v>140</v>
      </c>
      <c r="G331" s="209">
        <v>5.51181102362205</v>
      </c>
      <c r="H331" s="208" t="s">
        <v>39</v>
      </c>
      <c r="I331" s="208">
        <v>4600</v>
      </c>
      <c r="J331" s="223">
        <v>10141.16</v>
      </c>
      <c r="K331" s="208">
        <v>4280</v>
      </c>
      <c r="L331" s="223">
        <v>9435.688</v>
      </c>
      <c r="M331" s="208">
        <v>7780</v>
      </c>
      <c r="N331" s="224">
        <v>17151.788</v>
      </c>
      <c r="O331" s="219"/>
      <c r="P331" s="222"/>
      <c r="Q331" s="231"/>
      <c r="R331" s="232"/>
      <c r="S331" s="231"/>
      <c r="T331" s="232"/>
      <c r="U331" s="231"/>
      <c r="V331" s="232"/>
      <c r="W331" s="231"/>
      <c r="X331" s="231"/>
      <c r="Y331" s="236"/>
      <c r="Z331" s="231"/>
      <c r="AA331" s="236"/>
      <c r="AB331" s="231"/>
      <c r="AC331" s="236"/>
      <c r="AD331" s="235"/>
      <c r="AE331" s="235"/>
      <c r="AF331" s="235"/>
      <c r="AG331" s="128"/>
      <c r="AH331" s="128"/>
      <c r="AI331" s="128"/>
      <c r="AJ331" s="128"/>
      <c r="AK331" s="128"/>
      <c r="AL331" s="128"/>
      <c r="AM331" s="128"/>
      <c r="AN331" s="128"/>
      <c r="AO331" s="128"/>
      <c r="AP331" s="128"/>
      <c r="AQ331" s="128"/>
      <c r="AR331" s="128"/>
      <c r="AS331" s="128"/>
      <c r="AT331" s="128"/>
      <c r="AU331" s="128"/>
      <c r="AV331" s="128"/>
      <c r="AW331" s="128"/>
      <c r="AX331" s="128"/>
      <c r="AY331" s="128"/>
      <c r="AZ331" s="128"/>
      <c r="BA331" s="128"/>
      <c r="BB331" s="128"/>
      <c r="BC331" s="128"/>
      <c r="BD331" s="128"/>
      <c r="BE331" s="128"/>
      <c r="BF331" s="128"/>
      <c r="BG331" s="128"/>
      <c r="BH331" s="128"/>
      <c r="BI331" s="128"/>
      <c r="BJ331" s="128"/>
      <c r="BK331" s="128"/>
      <c r="BL331" s="128"/>
      <c r="BM331" s="128"/>
      <c r="BN331" s="128"/>
      <c r="BO331" s="128"/>
      <c r="BP331" s="128"/>
      <c r="BQ331" s="128"/>
      <c r="BR331" s="128"/>
      <c r="BS331" s="128"/>
      <c r="BT331" s="128"/>
      <c r="BU331" s="128"/>
      <c r="BV331" s="128"/>
      <c r="BW331" s="128"/>
      <c r="BX331" s="128"/>
      <c r="BY331" s="128"/>
      <c r="BZ331" s="128"/>
      <c r="CA331" s="128"/>
      <c r="CB331" s="128"/>
      <c r="CC331" s="128"/>
      <c r="CD331" s="128"/>
      <c r="CE331" s="128"/>
      <c r="CF331" s="128"/>
      <c r="CG331" s="128"/>
      <c r="CH331" s="128"/>
      <c r="CI331" s="128"/>
      <c r="CJ331" s="128"/>
      <c r="CK331" s="128"/>
      <c r="CL331" s="128"/>
      <c r="CM331" s="128"/>
      <c r="CN331" s="128"/>
      <c r="CO331" s="128"/>
      <c r="CP331" s="128"/>
      <c r="CQ331" s="128"/>
      <c r="CR331" s="128"/>
      <c r="CS331" s="128"/>
      <c r="CT331" s="128"/>
      <c r="CU331" s="128"/>
      <c r="CV331" s="128"/>
      <c r="CW331" s="128"/>
      <c r="CX331" s="128"/>
      <c r="CY331" s="128"/>
      <c r="CZ331" s="128"/>
      <c r="DA331" s="128"/>
      <c r="DB331" s="128"/>
      <c r="DC331" s="128"/>
      <c r="DD331" s="128"/>
      <c r="DE331" s="128"/>
      <c r="DF331" s="128"/>
      <c r="DG331" s="128"/>
      <c r="DH331" s="128"/>
      <c r="DI331" s="128"/>
      <c r="DJ331" s="128"/>
      <c r="DK331" s="128"/>
      <c r="DL331" s="128"/>
      <c r="DM331" s="128"/>
      <c r="DN331" s="128"/>
      <c r="DO331" s="128"/>
      <c r="DP331" s="128"/>
      <c r="DQ331" s="128"/>
      <c r="DR331" s="128"/>
      <c r="DS331" s="128"/>
      <c r="DT331" s="128"/>
      <c r="DU331" s="128"/>
      <c r="DV331" s="128"/>
      <c r="DW331" s="128"/>
      <c r="DX331" s="128"/>
      <c r="DY331" s="128"/>
      <c r="DZ331" s="128"/>
      <c r="EA331" s="128"/>
      <c r="EB331" s="128"/>
      <c r="EC331" s="128"/>
      <c r="ED331" s="128"/>
      <c r="EE331" s="128"/>
      <c r="EF331" s="128"/>
      <c r="EG331" s="128"/>
      <c r="EH331" s="128"/>
      <c r="EI331" s="128"/>
      <c r="EJ331" s="128"/>
      <c r="EK331" s="128"/>
      <c r="EL331" s="128"/>
      <c r="EM331" s="128"/>
      <c r="EN331" s="128"/>
      <c r="EO331" s="128"/>
      <c r="EP331" s="128"/>
      <c r="EQ331" s="128"/>
      <c r="ER331" s="128"/>
      <c r="ES331" s="128"/>
      <c r="ET331" s="128"/>
      <c r="EU331" s="128"/>
      <c r="EV331" s="128"/>
      <c r="EW331" s="128"/>
      <c r="EX331" s="128"/>
      <c r="EY331" s="128"/>
      <c r="EZ331" s="128"/>
      <c r="FA331" s="128"/>
      <c r="FB331" s="128"/>
      <c r="FC331" s="128"/>
      <c r="FD331" s="128"/>
      <c r="FE331" s="128"/>
      <c r="FF331" s="128"/>
      <c r="FG331" s="128"/>
      <c r="FH331" s="128"/>
      <c r="FI331" s="128"/>
      <c r="FJ331" s="128"/>
      <c r="FK331" s="128"/>
      <c r="FL331" s="128"/>
      <c r="FM331" s="128"/>
      <c r="FN331" s="128"/>
      <c r="FO331" s="128"/>
      <c r="FP331" s="128"/>
      <c r="FQ331" s="128"/>
      <c r="FR331" s="128"/>
      <c r="FS331" s="128"/>
      <c r="FT331" s="128"/>
      <c r="FU331" s="128"/>
      <c r="FV331" s="128"/>
      <c r="FW331" s="128"/>
      <c r="FX331" s="128"/>
      <c r="FY331" s="128"/>
      <c r="FZ331" s="128"/>
      <c r="GA331" s="128"/>
      <c r="GB331" s="128"/>
      <c r="GC331" s="128"/>
      <c r="GD331" s="128"/>
      <c r="GE331" s="128"/>
      <c r="GF331" s="128"/>
      <c r="GG331" s="128"/>
      <c r="GH331" s="128"/>
      <c r="GI331" s="128"/>
      <c r="GJ331" s="128"/>
      <c r="GK331" s="128"/>
      <c r="GL331" s="128"/>
      <c r="GM331" s="128"/>
      <c r="GN331" s="128"/>
      <c r="GO331" s="128"/>
      <c r="GP331" s="128"/>
      <c r="GQ331" s="128"/>
      <c r="GR331" s="128"/>
      <c r="GS331" s="128"/>
      <c r="GT331" s="128"/>
      <c r="GU331" s="128"/>
      <c r="GV331" s="128"/>
      <c r="GW331" s="128"/>
      <c r="GX331" s="128"/>
      <c r="GY331" s="128"/>
      <c r="GZ331" s="128"/>
      <c r="HA331" s="128"/>
      <c r="HB331" s="128"/>
      <c r="HC331" s="128"/>
      <c r="HD331" s="128"/>
      <c r="HE331" s="128"/>
      <c r="HF331" s="128"/>
      <c r="HG331" s="128"/>
      <c r="HH331" s="128"/>
      <c r="HI331" s="128"/>
      <c r="HJ331" s="128"/>
      <c r="HK331" s="128"/>
      <c r="HL331" s="128"/>
      <c r="HM331" s="128"/>
      <c r="HN331" s="128"/>
      <c r="HO331" s="128"/>
      <c r="HP331" s="128"/>
      <c r="HQ331" s="128"/>
      <c r="HR331" s="128"/>
      <c r="HS331" s="128"/>
      <c r="HT331" s="128"/>
      <c r="HU331" s="128"/>
      <c r="HV331" s="128"/>
      <c r="HW331" s="128"/>
      <c r="HX331" s="128"/>
      <c r="HY331" s="128"/>
      <c r="HZ331" s="128"/>
      <c r="IA331" s="128"/>
    </row>
    <row r="332" s="45" customFormat="1" spans="1:235">
      <c r="A332" s="139"/>
      <c r="B332" s="208">
        <v>5500</v>
      </c>
      <c r="C332" s="209">
        <v>216.535433070866</v>
      </c>
      <c r="D332" s="208">
        <v>3690</v>
      </c>
      <c r="E332" s="209">
        <v>145.275590551181</v>
      </c>
      <c r="F332" s="208">
        <v>140</v>
      </c>
      <c r="G332" s="209">
        <v>5.51181102362205</v>
      </c>
      <c r="H332" s="211" t="s">
        <v>39</v>
      </c>
      <c r="I332" s="208">
        <v>4300</v>
      </c>
      <c r="J332" s="223">
        <v>9479.78</v>
      </c>
      <c r="K332" s="208">
        <v>3990</v>
      </c>
      <c r="L332" s="223">
        <v>8796.354</v>
      </c>
      <c r="M332" s="208">
        <v>7858</v>
      </c>
      <c r="N332" s="224">
        <v>17323.7468</v>
      </c>
      <c r="O332" s="219"/>
      <c r="P332" s="222"/>
      <c r="Q332" s="231"/>
      <c r="R332" s="232"/>
      <c r="S332" s="231"/>
      <c r="T332" s="232"/>
      <c r="U332" s="231"/>
      <c r="V332" s="232"/>
      <c r="W332" s="234"/>
      <c r="X332" s="231"/>
      <c r="Y332" s="236"/>
      <c r="Z332" s="231"/>
      <c r="AA332" s="236"/>
      <c r="AB332" s="231"/>
      <c r="AC332" s="236"/>
      <c r="AD332" s="235"/>
      <c r="AE332" s="235"/>
      <c r="AF332" s="235"/>
      <c r="AG332" s="128"/>
      <c r="AH332" s="128"/>
      <c r="AI332" s="128"/>
      <c r="AJ332" s="128"/>
      <c r="AK332" s="128"/>
      <c r="AL332" s="128"/>
      <c r="AM332" s="128"/>
      <c r="AN332" s="128"/>
      <c r="AO332" s="128"/>
      <c r="AP332" s="128"/>
      <c r="AQ332" s="128"/>
      <c r="AR332" s="128"/>
      <c r="AS332" s="128"/>
      <c r="AT332" s="128"/>
      <c r="AU332" s="128"/>
      <c r="AV332" s="128"/>
      <c r="AW332" s="128"/>
      <c r="AX332" s="128"/>
      <c r="AY332" s="128"/>
      <c r="AZ332" s="128"/>
      <c r="BA332" s="128"/>
      <c r="BB332" s="128"/>
      <c r="BC332" s="128"/>
      <c r="BD332" s="128"/>
      <c r="BE332" s="128"/>
      <c r="BF332" s="128"/>
      <c r="BG332" s="128"/>
      <c r="BH332" s="128"/>
      <c r="BI332" s="128"/>
      <c r="BJ332" s="128"/>
      <c r="BK332" s="128"/>
      <c r="BL332" s="128"/>
      <c r="BM332" s="128"/>
      <c r="BN332" s="128"/>
      <c r="BO332" s="128"/>
      <c r="BP332" s="128"/>
      <c r="BQ332" s="128"/>
      <c r="BR332" s="128"/>
      <c r="BS332" s="128"/>
      <c r="BT332" s="128"/>
      <c r="BU332" s="128"/>
      <c r="BV332" s="128"/>
      <c r="BW332" s="128"/>
      <c r="BX332" s="128"/>
      <c r="BY332" s="128"/>
      <c r="BZ332" s="128"/>
      <c r="CA332" s="128"/>
      <c r="CB332" s="128"/>
      <c r="CC332" s="128"/>
      <c r="CD332" s="128"/>
      <c r="CE332" s="128"/>
      <c r="CF332" s="128"/>
      <c r="CG332" s="128"/>
      <c r="CH332" s="128"/>
      <c r="CI332" s="128"/>
      <c r="CJ332" s="128"/>
      <c r="CK332" s="128"/>
      <c r="CL332" s="128"/>
      <c r="CM332" s="128"/>
      <c r="CN332" s="128"/>
      <c r="CO332" s="128"/>
      <c r="CP332" s="128"/>
      <c r="CQ332" s="128"/>
      <c r="CR332" s="128"/>
      <c r="CS332" s="128"/>
      <c r="CT332" s="128"/>
      <c r="CU332" s="128"/>
      <c r="CV332" s="128"/>
      <c r="CW332" s="128"/>
      <c r="CX332" s="128"/>
      <c r="CY332" s="128"/>
      <c r="CZ332" s="128"/>
      <c r="DA332" s="128"/>
      <c r="DB332" s="128"/>
      <c r="DC332" s="128"/>
      <c r="DD332" s="128"/>
      <c r="DE332" s="128"/>
      <c r="DF332" s="128"/>
      <c r="DG332" s="128"/>
      <c r="DH332" s="128"/>
      <c r="DI332" s="128"/>
      <c r="DJ332" s="128"/>
      <c r="DK332" s="128"/>
      <c r="DL332" s="128"/>
      <c r="DM332" s="128"/>
      <c r="DN332" s="128"/>
      <c r="DO332" s="128"/>
      <c r="DP332" s="128"/>
      <c r="DQ332" s="128"/>
      <c r="DR332" s="128"/>
      <c r="DS332" s="128"/>
      <c r="DT332" s="128"/>
      <c r="DU332" s="128"/>
      <c r="DV332" s="128"/>
      <c r="DW332" s="128"/>
      <c r="DX332" s="128"/>
      <c r="DY332" s="128"/>
      <c r="DZ332" s="128"/>
      <c r="EA332" s="128"/>
      <c r="EB332" s="128"/>
      <c r="EC332" s="128"/>
      <c r="ED332" s="128"/>
      <c r="EE332" s="128"/>
      <c r="EF332" s="128"/>
      <c r="EG332" s="128"/>
      <c r="EH332" s="128"/>
      <c r="EI332" s="128"/>
      <c r="EJ332" s="128"/>
      <c r="EK332" s="128"/>
      <c r="EL332" s="128"/>
      <c r="EM332" s="128"/>
      <c r="EN332" s="128"/>
      <c r="EO332" s="128"/>
      <c r="EP332" s="128"/>
      <c r="EQ332" s="128"/>
      <c r="ER332" s="128"/>
      <c r="ES332" s="128"/>
      <c r="ET332" s="128"/>
      <c r="EU332" s="128"/>
      <c r="EV332" s="128"/>
      <c r="EW332" s="128"/>
      <c r="EX332" s="128"/>
      <c r="EY332" s="128"/>
      <c r="EZ332" s="128"/>
      <c r="FA332" s="128"/>
      <c r="FB332" s="128"/>
      <c r="FC332" s="128"/>
      <c r="FD332" s="128"/>
      <c r="FE332" s="128"/>
      <c r="FF332" s="128"/>
      <c r="FG332" s="128"/>
      <c r="FH332" s="128"/>
      <c r="FI332" s="128"/>
      <c r="FJ332" s="128"/>
      <c r="FK332" s="128"/>
      <c r="FL332" s="128"/>
      <c r="FM332" s="128"/>
      <c r="FN332" s="128"/>
      <c r="FO332" s="128"/>
      <c r="FP332" s="128"/>
      <c r="FQ332" s="128"/>
      <c r="FR332" s="128"/>
      <c r="FS332" s="128"/>
      <c r="FT332" s="128"/>
      <c r="FU332" s="128"/>
      <c r="FV332" s="128"/>
      <c r="FW332" s="128"/>
      <c r="FX332" s="128"/>
      <c r="FY332" s="128"/>
      <c r="FZ332" s="128"/>
      <c r="GA332" s="128"/>
      <c r="GB332" s="128"/>
      <c r="GC332" s="128"/>
      <c r="GD332" s="128"/>
      <c r="GE332" s="128"/>
      <c r="GF332" s="128"/>
      <c r="GG332" s="128"/>
      <c r="GH332" s="128"/>
      <c r="GI332" s="128"/>
      <c r="GJ332" s="128"/>
      <c r="GK332" s="128"/>
      <c r="GL332" s="128"/>
      <c r="GM332" s="128"/>
      <c r="GN332" s="128"/>
      <c r="GO332" s="128"/>
      <c r="GP332" s="128"/>
      <c r="GQ332" s="128"/>
      <c r="GR332" s="128"/>
      <c r="GS332" s="128"/>
      <c r="GT332" s="128"/>
      <c r="GU332" s="128"/>
      <c r="GV332" s="128"/>
      <c r="GW332" s="128"/>
      <c r="GX332" s="128"/>
      <c r="GY332" s="128"/>
      <c r="GZ332" s="128"/>
      <c r="HA332" s="128"/>
      <c r="HB332" s="128"/>
      <c r="HC332" s="128"/>
      <c r="HD332" s="128"/>
      <c r="HE332" s="128"/>
      <c r="HF332" s="128"/>
      <c r="HG332" s="128"/>
      <c r="HH332" s="128"/>
      <c r="HI332" s="128"/>
      <c r="HJ332" s="128"/>
      <c r="HK332" s="128"/>
      <c r="HL332" s="128"/>
      <c r="HM332" s="128"/>
      <c r="HN332" s="128"/>
      <c r="HO332" s="128"/>
      <c r="HP332" s="128"/>
      <c r="HQ332" s="128"/>
      <c r="HR332" s="128"/>
      <c r="HS332" s="128"/>
      <c r="HT332" s="128"/>
      <c r="HU332" s="128"/>
      <c r="HV332" s="128"/>
      <c r="HW332" s="128"/>
      <c r="HX332" s="128"/>
      <c r="HY332" s="128"/>
      <c r="HZ332" s="128"/>
      <c r="IA332" s="128"/>
    </row>
    <row r="333" s="45" customFormat="1" spans="1:235">
      <c r="A333" s="139"/>
      <c r="B333" s="208">
        <v>6000</v>
      </c>
      <c r="C333" s="209">
        <v>236.220472440945</v>
      </c>
      <c r="D333" s="208">
        <v>3940</v>
      </c>
      <c r="E333" s="209">
        <v>155.11811023622</v>
      </c>
      <c r="F333" s="208">
        <v>140</v>
      </c>
      <c r="G333" s="209">
        <v>5.51181102362205</v>
      </c>
      <c r="H333" s="208" t="s">
        <v>39</v>
      </c>
      <c r="I333" s="208">
        <v>4000</v>
      </c>
      <c r="J333" s="223">
        <v>8818.4</v>
      </c>
      <c r="K333" s="208">
        <v>3710</v>
      </c>
      <c r="L333" s="223">
        <v>8179.066</v>
      </c>
      <c r="M333" s="208">
        <v>7924</v>
      </c>
      <c r="N333" s="224">
        <v>17469.2504</v>
      </c>
      <c r="O333" s="219"/>
      <c r="P333" s="222"/>
      <c r="Q333" s="231"/>
      <c r="R333" s="232"/>
      <c r="S333" s="231"/>
      <c r="T333" s="232"/>
      <c r="U333" s="231"/>
      <c r="V333" s="232"/>
      <c r="W333" s="231"/>
      <c r="X333" s="231"/>
      <c r="Y333" s="236"/>
      <c r="Z333" s="231"/>
      <c r="AA333" s="236"/>
      <c r="AB333" s="231"/>
      <c r="AC333" s="236"/>
      <c r="AD333" s="235"/>
      <c r="AE333" s="235"/>
      <c r="AF333" s="235"/>
      <c r="AG333" s="128"/>
      <c r="AH333" s="128"/>
      <c r="AI333" s="128"/>
      <c r="AJ333" s="128"/>
      <c r="AK333" s="128"/>
      <c r="AL333" s="128"/>
      <c r="AM333" s="128"/>
      <c r="AN333" s="128"/>
      <c r="AO333" s="128"/>
      <c r="AP333" s="128"/>
      <c r="AQ333" s="128"/>
      <c r="AR333" s="128"/>
      <c r="AS333" s="128"/>
      <c r="AT333" s="128"/>
      <c r="AU333" s="128"/>
      <c r="AV333" s="128"/>
      <c r="AW333" s="128"/>
      <c r="AX333" s="128"/>
      <c r="AY333" s="128"/>
      <c r="AZ333" s="128"/>
      <c r="BA333" s="128"/>
      <c r="BB333" s="128"/>
      <c r="BC333" s="128"/>
      <c r="BD333" s="128"/>
      <c r="BE333" s="128"/>
      <c r="BF333" s="128"/>
      <c r="BG333" s="128"/>
      <c r="BH333" s="128"/>
      <c r="BI333" s="128"/>
      <c r="BJ333" s="128"/>
      <c r="BK333" s="128"/>
      <c r="BL333" s="128"/>
      <c r="BM333" s="128"/>
      <c r="BN333" s="128"/>
      <c r="BO333" s="128"/>
      <c r="BP333" s="128"/>
      <c r="BQ333" s="128"/>
      <c r="BR333" s="128"/>
      <c r="BS333" s="128"/>
      <c r="BT333" s="128"/>
      <c r="BU333" s="128"/>
      <c r="BV333" s="128"/>
      <c r="BW333" s="128"/>
      <c r="BX333" s="128"/>
      <c r="BY333" s="128"/>
      <c r="BZ333" s="128"/>
      <c r="CA333" s="128"/>
      <c r="CB333" s="128"/>
      <c r="CC333" s="128"/>
      <c r="CD333" s="128"/>
      <c r="CE333" s="128"/>
      <c r="CF333" s="128"/>
      <c r="CG333" s="128"/>
      <c r="CH333" s="128"/>
      <c r="CI333" s="128"/>
      <c r="CJ333" s="128"/>
      <c r="CK333" s="128"/>
      <c r="CL333" s="128"/>
      <c r="CM333" s="128"/>
      <c r="CN333" s="128"/>
      <c r="CO333" s="128"/>
      <c r="CP333" s="128"/>
      <c r="CQ333" s="128"/>
      <c r="CR333" s="128"/>
      <c r="CS333" s="128"/>
      <c r="CT333" s="128"/>
      <c r="CU333" s="128"/>
      <c r="CV333" s="128"/>
      <c r="CW333" s="128"/>
      <c r="CX333" s="128"/>
      <c r="CY333" s="128"/>
      <c r="CZ333" s="128"/>
      <c r="DA333" s="128"/>
      <c r="DB333" s="128"/>
      <c r="DC333" s="128"/>
      <c r="DD333" s="128"/>
      <c r="DE333" s="128"/>
      <c r="DF333" s="128"/>
      <c r="DG333" s="128"/>
      <c r="DH333" s="128"/>
      <c r="DI333" s="128"/>
      <c r="DJ333" s="128"/>
      <c r="DK333" s="128"/>
      <c r="DL333" s="128"/>
      <c r="DM333" s="128"/>
      <c r="DN333" s="128"/>
      <c r="DO333" s="128"/>
      <c r="DP333" s="128"/>
      <c r="DQ333" s="128"/>
      <c r="DR333" s="128"/>
      <c r="DS333" s="128"/>
      <c r="DT333" s="128"/>
      <c r="DU333" s="128"/>
      <c r="DV333" s="128"/>
      <c r="DW333" s="128"/>
      <c r="DX333" s="128"/>
      <c r="DY333" s="128"/>
      <c r="DZ333" s="128"/>
      <c r="EA333" s="128"/>
      <c r="EB333" s="128"/>
      <c r="EC333" s="128"/>
      <c r="ED333" s="128"/>
      <c r="EE333" s="128"/>
      <c r="EF333" s="128"/>
      <c r="EG333" s="128"/>
      <c r="EH333" s="128"/>
      <c r="EI333" s="128"/>
      <c r="EJ333" s="128"/>
      <c r="EK333" s="128"/>
      <c r="EL333" s="128"/>
      <c r="EM333" s="128"/>
      <c r="EN333" s="128"/>
      <c r="EO333" s="128"/>
      <c r="EP333" s="128"/>
      <c r="EQ333" s="128"/>
      <c r="ER333" s="128"/>
      <c r="ES333" s="128"/>
      <c r="ET333" s="128"/>
      <c r="EU333" s="128"/>
      <c r="EV333" s="128"/>
      <c r="EW333" s="128"/>
      <c r="EX333" s="128"/>
      <c r="EY333" s="128"/>
      <c r="EZ333" s="128"/>
      <c r="FA333" s="128"/>
      <c r="FB333" s="128"/>
      <c r="FC333" s="128"/>
      <c r="FD333" s="128"/>
      <c r="FE333" s="128"/>
      <c r="FF333" s="128"/>
      <c r="FG333" s="128"/>
      <c r="FH333" s="128"/>
      <c r="FI333" s="128"/>
      <c r="FJ333" s="128"/>
      <c r="FK333" s="128"/>
      <c r="FL333" s="128"/>
      <c r="FM333" s="128"/>
      <c r="FN333" s="128"/>
      <c r="FO333" s="128"/>
      <c r="FP333" s="128"/>
      <c r="FQ333" s="128"/>
      <c r="FR333" s="128"/>
      <c r="FS333" s="128"/>
      <c r="FT333" s="128"/>
      <c r="FU333" s="128"/>
      <c r="FV333" s="128"/>
      <c r="FW333" s="128"/>
      <c r="FX333" s="128"/>
      <c r="FY333" s="128"/>
      <c r="FZ333" s="128"/>
      <c r="GA333" s="128"/>
      <c r="GB333" s="128"/>
      <c r="GC333" s="128"/>
      <c r="GD333" s="128"/>
      <c r="GE333" s="128"/>
      <c r="GF333" s="128"/>
      <c r="GG333" s="128"/>
      <c r="GH333" s="128"/>
      <c r="GI333" s="128"/>
      <c r="GJ333" s="128"/>
      <c r="GK333" s="128"/>
      <c r="GL333" s="128"/>
      <c r="GM333" s="128"/>
      <c r="GN333" s="128"/>
      <c r="GO333" s="128"/>
      <c r="GP333" s="128"/>
      <c r="GQ333" s="128"/>
      <c r="GR333" s="128"/>
      <c r="GS333" s="128"/>
      <c r="GT333" s="128"/>
      <c r="GU333" s="128"/>
      <c r="GV333" s="128"/>
      <c r="GW333" s="128"/>
      <c r="GX333" s="128"/>
      <c r="GY333" s="128"/>
      <c r="GZ333" s="128"/>
      <c r="HA333" s="128"/>
      <c r="HB333" s="128"/>
      <c r="HC333" s="128"/>
      <c r="HD333" s="128"/>
      <c r="HE333" s="128"/>
      <c r="HF333" s="128"/>
      <c r="HG333" s="128"/>
      <c r="HH333" s="128"/>
      <c r="HI333" s="128"/>
      <c r="HJ333" s="128"/>
      <c r="HK333" s="128"/>
      <c r="HL333" s="128"/>
      <c r="HM333" s="128"/>
      <c r="HN333" s="128"/>
      <c r="HO333" s="128"/>
      <c r="HP333" s="128"/>
      <c r="HQ333" s="128"/>
      <c r="HR333" s="128"/>
      <c r="HS333" s="128"/>
      <c r="HT333" s="128"/>
      <c r="HU333" s="128"/>
      <c r="HV333" s="128"/>
      <c r="HW333" s="128"/>
      <c r="HX333" s="128"/>
      <c r="HY333" s="128"/>
      <c r="HZ333" s="128"/>
      <c r="IA333" s="128"/>
    </row>
    <row r="334" s="45" customFormat="1" spans="1:235">
      <c r="A334" s="139" t="s">
        <v>109</v>
      </c>
      <c r="B334" s="208">
        <v>2700</v>
      </c>
      <c r="C334" s="209">
        <v>106.299212598425</v>
      </c>
      <c r="D334" s="208">
        <v>2190</v>
      </c>
      <c r="E334" s="209">
        <v>86.2204724409449</v>
      </c>
      <c r="F334" s="208">
        <v>1048</v>
      </c>
      <c r="G334" s="209">
        <v>41.259842519685</v>
      </c>
      <c r="H334" s="211" t="s">
        <v>108</v>
      </c>
      <c r="I334" s="208">
        <v>5000</v>
      </c>
      <c r="J334" s="223">
        <v>11023</v>
      </c>
      <c r="K334" s="208">
        <v>4500</v>
      </c>
      <c r="L334" s="223">
        <v>9920.7</v>
      </c>
      <c r="M334" s="208">
        <v>7411</v>
      </c>
      <c r="N334" s="224">
        <v>16338.2906</v>
      </c>
      <c r="O334" s="219"/>
      <c r="P334" s="222"/>
      <c r="Q334" s="231"/>
      <c r="R334" s="232"/>
      <c r="S334" s="231"/>
      <c r="T334" s="232"/>
      <c r="U334" s="231"/>
      <c r="V334" s="232"/>
      <c r="W334" s="234"/>
      <c r="X334" s="231"/>
      <c r="Y334" s="236"/>
      <c r="Z334" s="231"/>
      <c r="AA334" s="236"/>
      <c r="AB334" s="231"/>
      <c r="AC334" s="236"/>
      <c r="AD334" s="235"/>
      <c r="AE334" s="235"/>
      <c r="AF334" s="235"/>
      <c r="AG334" s="128"/>
      <c r="AH334" s="128"/>
      <c r="AI334" s="128"/>
      <c r="AJ334" s="128"/>
      <c r="AK334" s="128"/>
      <c r="AL334" s="128"/>
      <c r="AM334" s="128"/>
      <c r="AN334" s="128"/>
      <c r="AO334" s="128"/>
      <c r="AP334" s="128"/>
      <c r="AQ334" s="128"/>
      <c r="AR334" s="128"/>
      <c r="AS334" s="128"/>
      <c r="AT334" s="128"/>
      <c r="AU334" s="128"/>
      <c r="AV334" s="128"/>
      <c r="AW334" s="128"/>
      <c r="AX334" s="128"/>
      <c r="AY334" s="128"/>
      <c r="AZ334" s="128"/>
      <c r="BA334" s="128"/>
      <c r="BB334" s="128"/>
      <c r="BC334" s="128"/>
      <c r="BD334" s="128"/>
      <c r="BE334" s="128"/>
      <c r="BF334" s="128"/>
      <c r="BG334" s="128"/>
      <c r="BH334" s="128"/>
      <c r="BI334" s="128"/>
      <c r="BJ334" s="128"/>
      <c r="BK334" s="128"/>
      <c r="BL334" s="128"/>
      <c r="BM334" s="128"/>
      <c r="BN334" s="128"/>
      <c r="BO334" s="128"/>
      <c r="BP334" s="128"/>
      <c r="BQ334" s="128"/>
      <c r="BR334" s="128"/>
      <c r="BS334" s="128"/>
      <c r="BT334" s="128"/>
      <c r="BU334" s="128"/>
      <c r="BV334" s="128"/>
      <c r="BW334" s="128"/>
      <c r="BX334" s="128"/>
      <c r="BY334" s="128"/>
      <c r="BZ334" s="128"/>
      <c r="CA334" s="128"/>
      <c r="CB334" s="128"/>
      <c r="CC334" s="128"/>
      <c r="CD334" s="128"/>
      <c r="CE334" s="128"/>
      <c r="CF334" s="128"/>
      <c r="CG334" s="128"/>
      <c r="CH334" s="128"/>
      <c r="CI334" s="128"/>
      <c r="CJ334" s="128"/>
      <c r="CK334" s="128"/>
      <c r="CL334" s="128"/>
      <c r="CM334" s="128"/>
      <c r="CN334" s="128"/>
      <c r="CO334" s="128"/>
      <c r="CP334" s="128"/>
      <c r="CQ334" s="128"/>
      <c r="CR334" s="128"/>
      <c r="CS334" s="128"/>
      <c r="CT334" s="128"/>
      <c r="CU334" s="128"/>
      <c r="CV334" s="128"/>
      <c r="CW334" s="128"/>
      <c r="CX334" s="128"/>
      <c r="CY334" s="128"/>
      <c r="CZ334" s="128"/>
      <c r="DA334" s="128"/>
      <c r="DB334" s="128"/>
      <c r="DC334" s="128"/>
      <c r="DD334" s="128"/>
      <c r="DE334" s="128"/>
      <c r="DF334" s="128"/>
      <c r="DG334" s="128"/>
      <c r="DH334" s="128"/>
      <c r="DI334" s="128"/>
      <c r="DJ334" s="128"/>
      <c r="DK334" s="128"/>
      <c r="DL334" s="128"/>
      <c r="DM334" s="128"/>
      <c r="DN334" s="128"/>
      <c r="DO334" s="128"/>
      <c r="DP334" s="128"/>
      <c r="DQ334" s="128"/>
      <c r="DR334" s="128"/>
      <c r="DS334" s="128"/>
      <c r="DT334" s="128"/>
      <c r="DU334" s="128"/>
      <c r="DV334" s="128"/>
      <c r="DW334" s="128"/>
      <c r="DX334" s="128"/>
      <c r="DY334" s="128"/>
      <c r="DZ334" s="128"/>
      <c r="EA334" s="128"/>
      <c r="EB334" s="128"/>
      <c r="EC334" s="128"/>
      <c r="ED334" s="128"/>
      <c r="EE334" s="128"/>
      <c r="EF334" s="128"/>
      <c r="EG334" s="128"/>
      <c r="EH334" s="128"/>
      <c r="EI334" s="128"/>
      <c r="EJ334" s="128"/>
      <c r="EK334" s="128"/>
      <c r="EL334" s="128"/>
      <c r="EM334" s="128"/>
      <c r="EN334" s="128"/>
      <c r="EO334" s="128"/>
      <c r="EP334" s="128"/>
      <c r="EQ334" s="128"/>
      <c r="ER334" s="128"/>
      <c r="ES334" s="128"/>
      <c r="ET334" s="128"/>
      <c r="EU334" s="128"/>
      <c r="EV334" s="128"/>
      <c r="EW334" s="128"/>
      <c r="EX334" s="128"/>
      <c r="EY334" s="128"/>
      <c r="EZ334" s="128"/>
      <c r="FA334" s="128"/>
      <c r="FB334" s="128"/>
      <c r="FC334" s="128"/>
      <c r="FD334" s="128"/>
      <c r="FE334" s="128"/>
      <c r="FF334" s="128"/>
      <c r="FG334" s="128"/>
      <c r="FH334" s="128"/>
      <c r="FI334" s="128"/>
      <c r="FJ334" s="128"/>
      <c r="FK334" s="128"/>
      <c r="FL334" s="128"/>
      <c r="FM334" s="128"/>
      <c r="FN334" s="128"/>
      <c r="FO334" s="128"/>
      <c r="FP334" s="128"/>
      <c r="FQ334" s="128"/>
      <c r="FR334" s="128"/>
      <c r="FS334" s="128"/>
      <c r="FT334" s="128"/>
      <c r="FU334" s="128"/>
      <c r="FV334" s="128"/>
      <c r="FW334" s="128"/>
      <c r="FX334" s="128"/>
      <c r="FY334" s="128"/>
      <c r="FZ334" s="128"/>
      <c r="GA334" s="128"/>
      <c r="GB334" s="128"/>
      <c r="GC334" s="128"/>
      <c r="GD334" s="128"/>
      <c r="GE334" s="128"/>
      <c r="GF334" s="128"/>
      <c r="GG334" s="128"/>
      <c r="GH334" s="128"/>
      <c r="GI334" s="128"/>
      <c r="GJ334" s="128"/>
      <c r="GK334" s="128"/>
      <c r="GL334" s="128"/>
      <c r="GM334" s="128"/>
      <c r="GN334" s="128"/>
      <c r="GO334" s="128"/>
      <c r="GP334" s="128"/>
      <c r="GQ334" s="128"/>
      <c r="GR334" s="128"/>
      <c r="GS334" s="128"/>
      <c r="GT334" s="128"/>
      <c r="GU334" s="128"/>
      <c r="GV334" s="128"/>
      <c r="GW334" s="128"/>
      <c r="GX334" s="128"/>
      <c r="GY334" s="128"/>
      <c r="GZ334" s="128"/>
      <c r="HA334" s="128"/>
      <c r="HB334" s="128"/>
      <c r="HC334" s="128"/>
      <c r="HD334" s="128"/>
      <c r="HE334" s="128"/>
      <c r="HF334" s="128"/>
      <c r="HG334" s="128"/>
      <c r="HH334" s="128"/>
      <c r="HI334" s="128"/>
      <c r="HJ334" s="128"/>
      <c r="HK334" s="128"/>
      <c r="HL334" s="128"/>
      <c r="HM334" s="128"/>
      <c r="HN334" s="128"/>
      <c r="HO334" s="128"/>
      <c r="HP334" s="128"/>
      <c r="HQ334" s="128"/>
      <c r="HR334" s="128"/>
      <c r="HS334" s="128"/>
      <c r="HT334" s="128"/>
      <c r="HU334" s="128"/>
      <c r="HV334" s="128"/>
      <c r="HW334" s="128"/>
      <c r="HX334" s="128"/>
      <c r="HY334" s="128"/>
      <c r="HZ334" s="128"/>
      <c r="IA334" s="128"/>
    </row>
    <row r="335" s="45" customFormat="1" spans="1:235">
      <c r="A335" s="139"/>
      <c r="B335" s="208">
        <v>3000</v>
      </c>
      <c r="C335" s="209">
        <v>118.110236220472</v>
      </c>
      <c r="D335" s="208">
        <v>2340</v>
      </c>
      <c r="E335" s="209">
        <v>92.1259842519685</v>
      </c>
      <c r="F335" s="208">
        <v>1198</v>
      </c>
      <c r="G335" s="209">
        <v>47.1653543307087</v>
      </c>
      <c r="H335" s="208" t="s">
        <v>108</v>
      </c>
      <c r="I335" s="208">
        <v>5000</v>
      </c>
      <c r="J335" s="223">
        <v>11023</v>
      </c>
      <c r="K335" s="208">
        <v>4500</v>
      </c>
      <c r="L335" s="223">
        <v>9920.7</v>
      </c>
      <c r="M335" s="208">
        <v>7449</v>
      </c>
      <c r="N335" s="224">
        <v>16422.0654</v>
      </c>
      <c r="O335" s="219"/>
      <c r="P335" s="222"/>
      <c r="Q335" s="231"/>
      <c r="R335" s="232"/>
      <c r="S335" s="231"/>
      <c r="T335" s="232"/>
      <c r="U335" s="231"/>
      <c r="V335" s="232"/>
      <c r="W335" s="231"/>
      <c r="X335" s="231"/>
      <c r="Y335" s="236"/>
      <c r="Z335" s="231"/>
      <c r="AA335" s="236"/>
      <c r="AB335" s="231"/>
      <c r="AC335" s="236"/>
      <c r="AD335" s="235"/>
      <c r="AE335" s="235"/>
      <c r="AF335" s="235"/>
      <c r="AG335" s="128"/>
      <c r="AH335" s="128"/>
      <c r="AI335" s="128"/>
      <c r="AJ335" s="128"/>
      <c r="AK335" s="128"/>
      <c r="AL335" s="128"/>
      <c r="AM335" s="128"/>
      <c r="AN335" s="128"/>
      <c r="AO335" s="128"/>
      <c r="AP335" s="128"/>
      <c r="AQ335" s="128"/>
      <c r="AR335" s="128"/>
      <c r="AS335" s="128"/>
      <c r="AT335" s="128"/>
      <c r="AU335" s="128"/>
      <c r="AV335" s="128"/>
      <c r="AW335" s="128"/>
      <c r="AX335" s="128"/>
      <c r="AY335" s="128"/>
      <c r="AZ335" s="128"/>
      <c r="BA335" s="128"/>
      <c r="BB335" s="128"/>
      <c r="BC335" s="128"/>
      <c r="BD335" s="128"/>
      <c r="BE335" s="128"/>
      <c r="BF335" s="128"/>
      <c r="BG335" s="128"/>
      <c r="BH335" s="128"/>
      <c r="BI335" s="128"/>
      <c r="BJ335" s="128"/>
      <c r="BK335" s="128"/>
      <c r="BL335" s="128"/>
      <c r="BM335" s="128"/>
      <c r="BN335" s="128"/>
      <c r="BO335" s="128"/>
      <c r="BP335" s="128"/>
      <c r="BQ335" s="128"/>
      <c r="BR335" s="128"/>
      <c r="BS335" s="128"/>
      <c r="BT335" s="128"/>
      <c r="BU335" s="128"/>
      <c r="BV335" s="128"/>
      <c r="BW335" s="128"/>
      <c r="BX335" s="128"/>
      <c r="BY335" s="128"/>
      <c r="BZ335" s="128"/>
      <c r="CA335" s="128"/>
      <c r="CB335" s="128"/>
      <c r="CC335" s="128"/>
      <c r="CD335" s="128"/>
      <c r="CE335" s="128"/>
      <c r="CF335" s="128"/>
      <c r="CG335" s="128"/>
      <c r="CH335" s="128"/>
      <c r="CI335" s="128"/>
      <c r="CJ335" s="128"/>
      <c r="CK335" s="128"/>
      <c r="CL335" s="128"/>
      <c r="CM335" s="128"/>
      <c r="CN335" s="128"/>
      <c r="CO335" s="128"/>
      <c r="CP335" s="128"/>
      <c r="CQ335" s="128"/>
      <c r="CR335" s="128"/>
      <c r="CS335" s="128"/>
      <c r="CT335" s="128"/>
      <c r="CU335" s="128"/>
      <c r="CV335" s="128"/>
      <c r="CW335" s="128"/>
      <c r="CX335" s="128"/>
      <c r="CY335" s="128"/>
      <c r="CZ335" s="128"/>
      <c r="DA335" s="128"/>
      <c r="DB335" s="128"/>
      <c r="DC335" s="128"/>
      <c r="DD335" s="128"/>
      <c r="DE335" s="128"/>
      <c r="DF335" s="128"/>
      <c r="DG335" s="128"/>
      <c r="DH335" s="128"/>
      <c r="DI335" s="128"/>
      <c r="DJ335" s="128"/>
      <c r="DK335" s="128"/>
      <c r="DL335" s="128"/>
      <c r="DM335" s="128"/>
      <c r="DN335" s="128"/>
      <c r="DO335" s="128"/>
      <c r="DP335" s="128"/>
      <c r="DQ335" s="128"/>
      <c r="DR335" s="128"/>
      <c r="DS335" s="128"/>
      <c r="DT335" s="128"/>
      <c r="DU335" s="128"/>
      <c r="DV335" s="128"/>
      <c r="DW335" s="128"/>
      <c r="DX335" s="128"/>
      <c r="DY335" s="128"/>
      <c r="DZ335" s="128"/>
      <c r="EA335" s="128"/>
      <c r="EB335" s="128"/>
      <c r="EC335" s="128"/>
      <c r="ED335" s="128"/>
      <c r="EE335" s="128"/>
      <c r="EF335" s="128"/>
      <c r="EG335" s="128"/>
      <c r="EH335" s="128"/>
      <c r="EI335" s="128"/>
      <c r="EJ335" s="128"/>
      <c r="EK335" s="128"/>
      <c r="EL335" s="128"/>
      <c r="EM335" s="128"/>
      <c r="EN335" s="128"/>
      <c r="EO335" s="128"/>
      <c r="EP335" s="128"/>
      <c r="EQ335" s="128"/>
      <c r="ER335" s="128"/>
      <c r="ES335" s="128"/>
      <c r="ET335" s="128"/>
      <c r="EU335" s="128"/>
      <c r="EV335" s="128"/>
      <c r="EW335" s="128"/>
      <c r="EX335" s="128"/>
      <c r="EY335" s="128"/>
      <c r="EZ335" s="128"/>
      <c r="FA335" s="128"/>
      <c r="FB335" s="128"/>
      <c r="FC335" s="128"/>
      <c r="FD335" s="128"/>
      <c r="FE335" s="128"/>
      <c r="FF335" s="128"/>
      <c r="FG335" s="128"/>
      <c r="FH335" s="128"/>
      <c r="FI335" s="128"/>
      <c r="FJ335" s="128"/>
      <c r="FK335" s="128"/>
      <c r="FL335" s="128"/>
      <c r="FM335" s="128"/>
      <c r="FN335" s="128"/>
      <c r="FO335" s="128"/>
      <c r="FP335" s="128"/>
      <c r="FQ335" s="128"/>
      <c r="FR335" s="128"/>
      <c r="FS335" s="128"/>
      <c r="FT335" s="128"/>
      <c r="FU335" s="128"/>
      <c r="FV335" s="128"/>
      <c r="FW335" s="128"/>
      <c r="FX335" s="128"/>
      <c r="FY335" s="128"/>
      <c r="FZ335" s="128"/>
      <c r="GA335" s="128"/>
      <c r="GB335" s="128"/>
      <c r="GC335" s="128"/>
      <c r="GD335" s="128"/>
      <c r="GE335" s="128"/>
      <c r="GF335" s="128"/>
      <c r="GG335" s="128"/>
      <c r="GH335" s="128"/>
      <c r="GI335" s="128"/>
      <c r="GJ335" s="128"/>
      <c r="GK335" s="128"/>
      <c r="GL335" s="128"/>
      <c r="GM335" s="128"/>
      <c r="GN335" s="128"/>
      <c r="GO335" s="128"/>
      <c r="GP335" s="128"/>
      <c r="GQ335" s="128"/>
      <c r="GR335" s="128"/>
      <c r="GS335" s="128"/>
      <c r="GT335" s="128"/>
      <c r="GU335" s="128"/>
      <c r="GV335" s="128"/>
      <c r="GW335" s="128"/>
      <c r="GX335" s="128"/>
      <c r="GY335" s="128"/>
      <c r="GZ335" s="128"/>
      <c r="HA335" s="128"/>
      <c r="HB335" s="128"/>
      <c r="HC335" s="128"/>
      <c r="HD335" s="128"/>
      <c r="HE335" s="128"/>
      <c r="HF335" s="128"/>
      <c r="HG335" s="128"/>
      <c r="HH335" s="128"/>
      <c r="HI335" s="128"/>
      <c r="HJ335" s="128"/>
      <c r="HK335" s="128"/>
      <c r="HL335" s="128"/>
      <c r="HM335" s="128"/>
      <c r="HN335" s="128"/>
      <c r="HO335" s="128"/>
      <c r="HP335" s="128"/>
      <c r="HQ335" s="128"/>
      <c r="HR335" s="128"/>
      <c r="HS335" s="128"/>
      <c r="HT335" s="128"/>
      <c r="HU335" s="128"/>
      <c r="HV335" s="128"/>
      <c r="HW335" s="128"/>
      <c r="HX335" s="128"/>
      <c r="HY335" s="128"/>
      <c r="HZ335" s="128"/>
      <c r="IA335" s="128"/>
    </row>
    <row r="336" s="45" customFormat="1" spans="1:235">
      <c r="A336" s="139"/>
      <c r="B336" s="208">
        <v>3500</v>
      </c>
      <c r="C336" s="209">
        <v>137.795275590551</v>
      </c>
      <c r="D336" s="208">
        <v>2590</v>
      </c>
      <c r="E336" s="209">
        <v>101.968503937008</v>
      </c>
      <c r="F336" s="208">
        <v>1448</v>
      </c>
      <c r="G336" s="209">
        <v>57.007874015748</v>
      </c>
      <c r="H336" s="208" t="s">
        <v>108</v>
      </c>
      <c r="I336" s="208">
        <v>5000</v>
      </c>
      <c r="J336" s="223">
        <v>11023</v>
      </c>
      <c r="K336" s="208">
        <v>4500</v>
      </c>
      <c r="L336" s="223">
        <v>9920.7</v>
      </c>
      <c r="M336" s="208">
        <v>7514</v>
      </c>
      <c r="N336" s="224">
        <v>16565.3644</v>
      </c>
      <c r="O336" s="219"/>
      <c r="P336" s="222"/>
      <c r="Q336" s="231"/>
      <c r="R336" s="232"/>
      <c r="S336" s="231"/>
      <c r="T336" s="232"/>
      <c r="U336" s="231"/>
      <c r="V336" s="232"/>
      <c r="W336" s="231"/>
      <c r="X336" s="231"/>
      <c r="Y336" s="236"/>
      <c r="Z336" s="231"/>
      <c r="AA336" s="236"/>
      <c r="AB336" s="231"/>
      <c r="AC336" s="236"/>
      <c r="AD336" s="235"/>
      <c r="AE336" s="235"/>
      <c r="AF336" s="235"/>
      <c r="AG336" s="128"/>
      <c r="AH336" s="128"/>
      <c r="AI336" s="128"/>
      <c r="AJ336" s="128"/>
      <c r="AK336" s="128"/>
      <c r="AL336" s="128"/>
      <c r="AM336" s="128"/>
      <c r="AN336" s="128"/>
      <c r="AO336" s="128"/>
      <c r="AP336" s="128"/>
      <c r="AQ336" s="128"/>
      <c r="AR336" s="128"/>
      <c r="AS336" s="128"/>
      <c r="AT336" s="128"/>
      <c r="AU336" s="128"/>
      <c r="AV336" s="128"/>
      <c r="AW336" s="128"/>
      <c r="AX336" s="128"/>
      <c r="AY336" s="128"/>
      <c r="AZ336" s="128"/>
      <c r="BA336" s="128"/>
      <c r="BB336" s="128"/>
      <c r="BC336" s="128"/>
      <c r="BD336" s="128"/>
      <c r="BE336" s="128"/>
      <c r="BF336" s="128"/>
      <c r="BG336" s="128"/>
      <c r="BH336" s="128"/>
      <c r="BI336" s="128"/>
      <c r="BJ336" s="128"/>
      <c r="BK336" s="128"/>
      <c r="BL336" s="128"/>
      <c r="BM336" s="128"/>
      <c r="BN336" s="128"/>
      <c r="BO336" s="128"/>
      <c r="BP336" s="128"/>
      <c r="BQ336" s="128"/>
      <c r="BR336" s="128"/>
      <c r="BS336" s="128"/>
      <c r="BT336" s="128"/>
      <c r="BU336" s="128"/>
      <c r="BV336" s="128"/>
      <c r="BW336" s="128"/>
      <c r="BX336" s="128"/>
      <c r="BY336" s="128"/>
      <c r="BZ336" s="128"/>
      <c r="CA336" s="128"/>
      <c r="CB336" s="128"/>
      <c r="CC336" s="128"/>
      <c r="CD336" s="128"/>
      <c r="CE336" s="128"/>
      <c r="CF336" s="128"/>
      <c r="CG336" s="128"/>
      <c r="CH336" s="128"/>
      <c r="CI336" s="128"/>
      <c r="CJ336" s="128"/>
      <c r="CK336" s="128"/>
      <c r="CL336" s="128"/>
      <c r="CM336" s="128"/>
      <c r="CN336" s="128"/>
      <c r="CO336" s="128"/>
      <c r="CP336" s="128"/>
      <c r="CQ336" s="128"/>
      <c r="CR336" s="128"/>
      <c r="CS336" s="128"/>
      <c r="CT336" s="128"/>
      <c r="CU336" s="128"/>
      <c r="CV336" s="128"/>
      <c r="CW336" s="128"/>
      <c r="CX336" s="128"/>
      <c r="CY336" s="128"/>
      <c r="CZ336" s="128"/>
      <c r="DA336" s="128"/>
      <c r="DB336" s="128"/>
      <c r="DC336" s="128"/>
      <c r="DD336" s="128"/>
      <c r="DE336" s="128"/>
      <c r="DF336" s="128"/>
      <c r="DG336" s="128"/>
      <c r="DH336" s="128"/>
      <c r="DI336" s="128"/>
      <c r="DJ336" s="128"/>
      <c r="DK336" s="128"/>
      <c r="DL336" s="128"/>
      <c r="DM336" s="128"/>
      <c r="DN336" s="128"/>
      <c r="DO336" s="128"/>
      <c r="DP336" s="128"/>
      <c r="DQ336" s="128"/>
      <c r="DR336" s="128"/>
      <c r="DS336" s="128"/>
      <c r="DT336" s="128"/>
      <c r="DU336" s="128"/>
      <c r="DV336" s="128"/>
      <c r="DW336" s="128"/>
      <c r="DX336" s="128"/>
      <c r="DY336" s="128"/>
      <c r="DZ336" s="128"/>
      <c r="EA336" s="128"/>
      <c r="EB336" s="128"/>
      <c r="EC336" s="128"/>
      <c r="ED336" s="128"/>
      <c r="EE336" s="128"/>
      <c r="EF336" s="128"/>
      <c r="EG336" s="128"/>
      <c r="EH336" s="128"/>
      <c r="EI336" s="128"/>
      <c r="EJ336" s="128"/>
      <c r="EK336" s="128"/>
      <c r="EL336" s="128"/>
      <c r="EM336" s="128"/>
      <c r="EN336" s="128"/>
      <c r="EO336" s="128"/>
      <c r="EP336" s="128"/>
      <c r="EQ336" s="128"/>
      <c r="ER336" s="128"/>
      <c r="ES336" s="128"/>
      <c r="ET336" s="128"/>
      <c r="EU336" s="128"/>
      <c r="EV336" s="128"/>
      <c r="EW336" s="128"/>
      <c r="EX336" s="128"/>
      <c r="EY336" s="128"/>
      <c r="EZ336" s="128"/>
      <c r="FA336" s="128"/>
      <c r="FB336" s="128"/>
      <c r="FC336" s="128"/>
      <c r="FD336" s="128"/>
      <c r="FE336" s="128"/>
      <c r="FF336" s="128"/>
      <c r="FG336" s="128"/>
      <c r="FH336" s="128"/>
      <c r="FI336" s="128"/>
      <c r="FJ336" s="128"/>
      <c r="FK336" s="128"/>
      <c r="FL336" s="128"/>
      <c r="FM336" s="128"/>
      <c r="FN336" s="128"/>
      <c r="FO336" s="128"/>
      <c r="FP336" s="128"/>
      <c r="FQ336" s="128"/>
      <c r="FR336" s="128"/>
      <c r="FS336" s="128"/>
      <c r="FT336" s="128"/>
      <c r="FU336" s="128"/>
      <c r="FV336" s="128"/>
      <c r="FW336" s="128"/>
      <c r="FX336" s="128"/>
      <c r="FY336" s="128"/>
      <c r="FZ336" s="128"/>
      <c r="GA336" s="128"/>
      <c r="GB336" s="128"/>
      <c r="GC336" s="128"/>
      <c r="GD336" s="128"/>
      <c r="GE336" s="128"/>
      <c r="GF336" s="128"/>
      <c r="GG336" s="128"/>
      <c r="GH336" s="128"/>
      <c r="GI336" s="128"/>
      <c r="GJ336" s="128"/>
      <c r="GK336" s="128"/>
      <c r="GL336" s="128"/>
      <c r="GM336" s="128"/>
      <c r="GN336" s="128"/>
      <c r="GO336" s="128"/>
      <c r="GP336" s="128"/>
      <c r="GQ336" s="128"/>
      <c r="GR336" s="128"/>
      <c r="GS336" s="128"/>
      <c r="GT336" s="128"/>
      <c r="GU336" s="128"/>
      <c r="GV336" s="128"/>
      <c r="GW336" s="128"/>
      <c r="GX336" s="128"/>
      <c r="GY336" s="128"/>
      <c r="GZ336" s="128"/>
      <c r="HA336" s="128"/>
      <c r="HB336" s="128"/>
      <c r="HC336" s="128"/>
      <c r="HD336" s="128"/>
      <c r="HE336" s="128"/>
      <c r="HF336" s="128"/>
      <c r="HG336" s="128"/>
      <c r="HH336" s="128"/>
      <c r="HI336" s="128"/>
      <c r="HJ336" s="128"/>
      <c r="HK336" s="128"/>
      <c r="HL336" s="128"/>
      <c r="HM336" s="128"/>
      <c r="HN336" s="128"/>
      <c r="HO336" s="128"/>
      <c r="HP336" s="128"/>
      <c r="HQ336" s="128"/>
      <c r="HR336" s="128"/>
      <c r="HS336" s="128"/>
      <c r="HT336" s="128"/>
      <c r="HU336" s="128"/>
      <c r="HV336" s="128"/>
      <c r="HW336" s="128"/>
      <c r="HX336" s="128"/>
      <c r="HY336" s="128"/>
      <c r="HZ336" s="128"/>
      <c r="IA336" s="128"/>
    </row>
    <row r="337" s="45" customFormat="1" spans="1:235">
      <c r="A337" s="139"/>
      <c r="B337" s="208">
        <v>4000</v>
      </c>
      <c r="C337" s="209">
        <v>157.48031496063</v>
      </c>
      <c r="D337" s="208">
        <v>2890</v>
      </c>
      <c r="E337" s="209">
        <v>113.779527559055</v>
      </c>
      <c r="F337" s="208">
        <v>1748</v>
      </c>
      <c r="G337" s="209">
        <v>68.8188976377953</v>
      </c>
      <c r="H337" s="208" t="s">
        <v>39</v>
      </c>
      <c r="I337" s="208">
        <v>5000</v>
      </c>
      <c r="J337" s="223">
        <v>11023</v>
      </c>
      <c r="K337" s="208">
        <v>4500</v>
      </c>
      <c r="L337" s="223">
        <v>9920.7</v>
      </c>
      <c r="M337" s="208">
        <v>7587</v>
      </c>
      <c r="N337" s="224">
        <v>16726.3002</v>
      </c>
      <c r="O337" s="219"/>
      <c r="P337" s="222"/>
      <c r="Q337" s="231"/>
      <c r="R337" s="232"/>
      <c r="S337" s="231"/>
      <c r="T337" s="232"/>
      <c r="U337" s="231"/>
      <c r="V337" s="232"/>
      <c r="W337" s="231"/>
      <c r="X337" s="231"/>
      <c r="Y337" s="236"/>
      <c r="Z337" s="231"/>
      <c r="AA337" s="236"/>
      <c r="AB337" s="231"/>
      <c r="AC337" s="236"/>
      <c r="AD337" s="235"/>
      <c r="AE337" s="235"/>
      <c r="AF337" s="235"/>
      <c r="AG337" s="128"/>
      <c r="AH337" s="128"/>
      <c r="AI337" s="128"/>
      <c r="AJ337" s="128"/>
      <c r="AK337" s="128"/>
      <c r="AL337" s="128"/>
      <c r="AM337" s="128"/>
      <c r="AN337" s="128"/>
      <c r="AO337" s="128"/>
      <c r="AP337" s="128"/>
      <c r="AQ337" s="128"/>
      <c r="AR337" s="128"/>
      <c r="AS337" s="128"/>
      <c r="AT337" s="128"/>
      <c r="AU337" s="128"/>
      <c r="AV337" s="128"/>
      <c r="AW337" s="128"/>
      <c r="AX337" s="128"/>
      <c r="AY337" s="128"/>
      <c r="AZ337" s="128"/>
      <c r="BA337" s="128"/>
      <c r="BB337" s="128"/>
      <c r="BC337" s="128"/>
      <c r="BD337" s="128"/>
      <c r="BE337" s="128"/>
      <c r="BF337" s="128"/>
      <c r="BG337" s="128"/>
      <c r="BH337" s="128"/>
      <c r="BI337" s="128"/>
      <c r="BJ337" s="128"/>
      <c r="BK337" s="128"/>
      <c r="BL337" s="128"/>
      <c r="BM337" s="128"/>
      <c r="BN337" s="128"/>
      <c r="BO337" s="128"/>
      <c r="BP337" s="128"/>
      <c r="BQ337" s="128"/>
      <c r="BR337" s="128"/>
      <c r="BS337" s="128"/>
      <c r="BT337" s="128"/>
      <c r="BU337" s="128"/>
      <c r="BV337" s="128"/>
      <c r="BW337" s="128"/>
      <c r="BX337" s="128"/>
      <c r="BY337" s="128"/>
      <c r="BZ337" s="128"/>
      <c r="CA337" s="128"/>
      <c r="CB337" s="128"/>
      <c r="CC337" s="128"/>
      <c r="CD337" s="128"/>
      <c r="CE337" s="128"/>
      <c r="CF337" s="128"/>
      <c r="CG337" s="128"/>
      <c r="CH337" s="128"/>
      <c r="CI337" s="128"/>
      <c r="CJ337" s="128"/>
      <c r="CK337" s="128"/>
      <c r="CL337" s="128"/>
      <c r="CM337" s="128"/>
      <c r="CN337" s="128"/>
      <c r="CO337" s="128"/>
      <c r="CP337" s="128"/>
      <c r="CQ337" s="128"/>
      <c r="CR337" s="128"/>
      <c r="CS337" s="128"/>
      <c r="CT337" s="128"/>
      <c r="CU337" s="128"/>
      <c r="CV337" s="128"/>
      <c r="CW337" s="128"/>
      <c r="CX337" s="128"/>
      <c r="CY337" s="128"/>
      <c r="CZ337" s="128"/>
      <c r="DA337" s="128"/>
      <c r="DB337" s="128"/>
      <c r="DC337" s="128"/>
      <c r="DD337" s="128"/>
      <c r="DE337" s="128"/>
      <c r="DF337" s="128"/>
      <c r="DG337" s="128"/>
      <c r="DH337" s="128"/>
      <c r="DI337" s="128"/>
      <c r="DJ337" s="128"/>
      <c r="DK337" s="128"/>
      <c r="DL337" s="128"/>
      <c r="DM337" s="128"/>
      <c r="DN337" s="128"/>
      <c r="DO337" s="128"/>
      <c r="DP337" s="128"/>
      <c r="DQ337" s="128"/>
      <c r="DR337" s="128"/>
      <c r="DS337" s="128"/>
      <c r="DT337" s="128"/>
      <c r="DU337" s="128"/>
      <c r="DV337" s="128"/>
      <c r="DW337" s="128"/>
      <c r="DX337" s="128"/>
      <c r="DY337" s="128"/>
      <c r="DZ337" s="128"/>
      <c r="EA337" s="128"/>
      <c r="EB337" s="128"/>
      <c r="EC337" s="128"/>
      <c r="ED337" s="128"/>
      <c r="EE337" s="128"/>
      <c r="EF337" s="128"/>
      <c r="EG337" s="128"/>
      <c r="EH337" s="128"/>
      <c r="EI337" s="128"/>
      <c r="EJ337" s="128"/>
      <c r="EK337" s="128"/>
      <c r="EL337" s="128"/>
      <c r="EM337" s="128"/>
      <c r="EN337" s="128"/>
      <c r="EO337" s="128"/>
      <c r="EP337" s="128"/>
      <c r="EQ337" s="128"/>
      <c r="ER337" s="128"/>
      <c r="ES337" s="128"/>
      <c r="ET337" s="128"/>
      <c r="EU337" s="128"/>
      <c r="EV337" s="128"/>
      <c r="EW337" s="128"/>
      <c r="EX337" s="128"/>
      <c r="EY337" s="128"/>
      <c r="EZ337" s="128"/>
      <c r="FA337" s="128"/>
      <c r="FB337" s="128"/>
      <c r="FC337" s="128"/>
      <c r="FD337" s="128"/>
      <c r="FE337" s="128"/>
      <c r="FF337" s="128"/>
      <c r="FG337" s="128"/>
      <c r="FH337" s="128"/>
      <c r="FI337" s="128"/>
      <c r="FJ337" s="128"/>
      <c r="FK337" s="128"/>
      <c r="FL337" s="128"/>
      <c r="FM337" s="128"/>
      <c r="FN337" s="128"/>
      <c r="FO337" s="128"/>
      <c r="FP337" s="128"/>
      <c r="FQ337" s="128"/>
      <c r="FR337" s="128"/>
      <c r="FS337" s="128"/>
      <c r="FT337" s="128"/>
      <c r="FU337" s="128"/>
      <c r="FV337" s="128"/>
      <c r="FW337" s="128"/>
      <c r="FX337" s="128"/>
      <c r="FY337" s="128"/>
      <c r="FZ337" s="128"/>
      <c r="GA337" s="128"/>
      <c r="GB337" s="128"/>
      <c r="GC337" s="128"/>
      <c r="GD337" s="128"/>
      <c r="GE337" s="128"/>
      <c r="GF337" s="128"/>
      <c r="GG337" s="128"/>
      <c r="GH337" s="128"/>
      <c r="GI337" s="128"/>
      <c r="GJ337" s="128"/>
      <c r="GK337" s="128"/>
      <c r="GL337" s="128"/>
      <c r="GM337" s="128"/>
      <c r="GN337" s="128"/>
      <c r="GO337" s="128"/>
      <c r="GP337" s="128"/>
      <c r="GQ337" s="128"/>
      <c r="GR337" s="128"/>
      <c r="GS337" s="128"/>
      <c r="GT337" s="128"/>
      <c r="GU337" s="128"/>
      <c r="GV337" s="128"/>
      <c r="GW337" s="128"/>
      <c r="GX337" s="128"/>
      <c r="GY337" s="128"/>
      <c r="GZ337" s="128"/>
      <c r="HA337" s="128"/>
      <c r="HB337" s="128"/>
      <c r="HC337" s="128"/>
      <c r="HD337" s="128"/>
      <c r="HE337" s="128"/>
      <c r="HF337" s="128"/>
      <c r="HG337" s="128"/>
      <c r="HH337" s="128"/>
      <c r="HI337" s="128"/>
      <c r="HJ337" s="128"/>
      <c r="HK337" s="128"/>
      <c r="HL337" s="128"/>
      <c r="HM337" s="128"/>
      <c r="HN337" s="128"/>
      <c r="HO337" s="128"/>
      <c r="HP337" s="128"/>
      <c r="HQ337" s="128"/>
      <c r="HR337" s="128"/>
      <c r="HS337" s="128"/>
      <c r="HT337" s="128"/>
      <c r="HU337" s="128"/>
      <c r="HV337" s="128"/>
      <c r="HW337" s="128"/>
      <c r="HX337" s="128"/>
      <c r="HY337" s="128"/>
      <c r="HZ337" s="128"/>
      <c r="IA337" s="128"/>
    </row>
    <row r="338" s="45" customFormat="1" spans="1:235">
      <c r="A338" s="139" t="s">
        <v>66</v>
      </c>
      <c r="B338" s="208">
        <v>4000</v>
      </c>
      <c r="C338" s="209">
        <v>157.48031496063</v>
      </c>
      <c r="D338" s="208">
        <v>2175</v>
      </c>
      <c r="E338" s="209">
        <v>85.6299212598425</v>
      </c>
      <c r="F338" s="208">
        <v>1033</v>
      </c>
      <c r="G338" s="209">
        <v>40.6692913385827</v>
      </c>
      <c r="H338" s="211" t="s">
        <v>39</v>
      </c>
      <c r="I338" s="208">
        <v>5000</v>
      </c>
      <c r="J338" s="223">
        <v>11023</v>
      </c>
      <c r="K338" s="208">
        <v>4500</v>
      </c>
      <c r="L338" s="223">
        <v>9920.7</v>
      </c>
      <c r="M338" s="208">
        <v>7708</v>
      </c>
      <c r="N338" s="224">
        <v>16993.0568</v>
      </c>
      <c r="O338" s="219"/>
      <c r="P338" s="222"/>
      <c r="Q338" s="231"/>
      <c r="R338" s="232"/>
      <c r="S338" s="231"/>
      <c r="T338" s="232"/>
      <c r="U338" s="231"/>
      <c r="V338" s="232"/>
      <c r="W338" s="234"/>
      <c r="X338" s="231"/>
      <c r="Y338" s="236"/>
      <c r="Z338" s="231"/>
      <c r="AA338" s="236"/>
      <c r="AB338" s="231"/>
      <c r="AC338" s="236"/>
      <c r="AD338" s="235"/>
      <c r="AE338" s="235"/>
      <c r="AF338" s="235"/>
      <c r="AG338" s="128"/>
      <c r="AH338" s="128"/>
      <c r="AI338" s="128"/>
      <c r="AJ338" s="128"/>
      <c r="AK338" s="128"/>
      <c r="AL338" s="128"/>
      <c r="AM338" s="128"/>
      <c r="AN338" s="128"/>
      <c r="AO338" s="128"/>
      <c r="AP338" s="128"/>
      <c r="AQ338" s="128"/>
      <c r="AR338" s="128"/>
      <c r="AS338" s="128"/>
      <c r="AT338" s="128"/>
      <c r="AU338" s="128"/>
      <c r="AV338" s="128"/>
      <c r="AW338" s="128"/>
      <c r="AX338" s="128"/>
      <c r="AY338" s="128"/>
      <c r="AZ338" s="128"/>
      <c r="BA338" s="128"/>
      <c r="BB338" s="128"/>
      <c r="BC338" s="128"/>
      <c r="BD338" s="128"/>
      <c r="BE338" s="128"/>
      <c r="BF338" s="128"/>
      <c r="BG338" s="128"/>
      <c r="BH338" s="128"/>
      <c r="BI338" s="128"/>
      <c r="BJ338" s="128"/>
      <c r="BK338" s="128"/>
      <c r="BL338" s="128"/>
      <c r="BM338" s="128"/>
      <c r="BN338" s="128"/>
      <c r="BO338" s="128"/>
      <c r="BP338" s="128"/>
      <c r="BQ338" s="128"/>
      <c r="BR338" s="128"/>
      <c r="BS338" s="128"/>
      <c r="BT338" s="128"/>
      <c r="BU338" s="128"/>
      <c r="BV338" s="128"/>
      <c r="BW338" s="128"/>
      <c r="BX338" s="128"/>
      <c r="BY338" s="128"/>
      <c r="BZ338" s="128"/>
      <c r="CA338" s="128"/>
      <c r="CB338" s="128"/>
      <c r="CC338" s="128"/>
      <c r="CD338" s="128"/>
      <c r="CE338" s="128"/>
      <c r="CF338" s="128"/>
      <c r="CG338" s="128"/>
      <c r="CH338" s="128"/>
      <c r="CI338" s="128"/>
      <c r="CJ338" s="128"/>
      <c r="CK338" s="128"/>
      <c r="CL338" s="128"/>
      <c r="CM338" s="128"/>
      <c r="CN338" s="128"/>
      <c r="CO338" s="128"/>
      <c r="CP338" s="128"/>
      <c r="CQ338" s="128"/>
      <c r="CR338" s="128"/>
      <c r="CS338" s="128"/>
      <c r="CT338" s="128"/>
      <c r="CU338" s="128"/>
      <c r="CV338" s="128"/>
      <c r="CW338" s="128"/>
      <c r="CX338" s="128"/>
      <c r="CY338" s="128"/>
      <c r="CZ338" s="128"/>
      <c r="DA338" s="128"/>
      <c r="DB338" s="128"/>
      <c r="DC338" s="128"/>
      <c r="DD338" s="128"/>
      <c r="DE338" s="128"/>
      <c r="DF338" s="128"/>
      <c r="DG338" s="128"/>
      <c r="DH338" s="128"/>
      <c r="DI338" s="128"/>
      <c r="DJ338" s="128"/>
      <c r="DK338" s="128"/>
      <c r="DL338" s="128"/>
      <c r="DM338" s="128"/>
      <c r="DN338" s="128"/>
      <c r="DO338" s="128"/>
      <c r="DP338" s="128"/>
      <c r="DQ338" s="128"/>
      <c r="DR338" s="128"/>
      <c r="DS338" s="128"/>
      <c r="DT338" s="128"/>
      <c r="DU338" s="128"/>
      <c r="DV338" s="128"/>
      <c r="DW338" s="128"/>
      <c r="DX338" s="128"/>
      <c r="DY338" s="128"/>
      <c r="DZ338" s="128"/>
      <c r="EA338" s="128"/>
      <c r="EB338" s="128"/>
      <c r="EC338" s="128"/>
      <c r="ED338" s="128"/>
      <c r="EE338" s="128"/>
      <c r="EF338" s="128"/>
      <c r="EG338" s="128"/>
      <c r="EH338" s="128"/>
      <c r="EI338" s="128"/>
      <c r="EJ338" s="128"/>
      <c r="EK338" s="128"/>
      <c r="EL338" s="128"/>
      <c r="EM338" s="128"/>
      <c r="EN338" s="128"/>
      <c r="EO338" s="128"/>
      <c r="EP338" s="128"/>
      <c r="EQ338" s="128"/>
      <c r="ER338" s="128"/>
      <c r="ES338" s="128"/>
      <c r="ET338" s="128"/>
      <c r="EU338" s="128"/>
      <c r="EV338" s="128"/>
      <c r="EW338" s="128"/>
      <c r="EX338" s="128"/>
      <c r="EY338" s="128"/>
      <c r="EZ338" s="128"/>
      <c r="FA338" s="128"/>
      <c r="FB338" s="128"/>
      <c r="FC338" s="128"/>
      <c r="FD338" s="128"/>
      <c r="FE338" s="128"/>
      <c r="FF338" s="128"/>
      <c r="FG338" s="128"/>
      <c r="FH338" s="128"/>
      <c r="FI338" s="128"/>
      <c r="FJ338" s="128"/>
      <c r="FK338" s="128"/>
      <c r="FL338" s="128"/>
      <c r="FM338" s="128"/>
      <c r="FN338" s="128"/>
      <c r="FO338" s="128"/>
      <c r="FP338" s="128"/>
      <c r="FQ338" s="128"/>
      <c r="FR338" s="128"/>
      <c r="FS338" s="128"/>
      <c r="FT338" s="128"/>
      <c r="FU338" s="128"/>
      <c r="FV338" s="128"/>
      <c r="FW338" s="128"/>
      <c r="FX338" s="128"/>
      <c r="FY338" s="128"/>
      <c r="FZ338" s="128"/>
      <c r="GA338" s="128"/>
      <c r="GB338" s="128"/>
      <c r="GC338" s="128"/>
      <c r="GD338" s="128"/>
      <c r="GE338" s="128"/>
      <c r="GF338" s="128"/>
      <c r="GG338" s="128"/>
      <c r="GH338" s="128"/>
      <c r="GI338" s="128"/>
      <c r="GJ338" s="128"/>
      <c r="GK338" s="128"/>
      <c r="GL338" s="128"/>
      <c r="GM338" s="128"/>
      <c r="GN338" s="128"/>
      <c r="GO338" s="128"/>
      <c r="GP338" s="128"/>
      <c r="GQ338" s="128"/>
      <c r="GR338" s="128"/>
      <c r="GS338" s="128"/>
      <c r="GT338" s="128"/>
      <c r="GU338" s="128"/>
      <c r="GV338" s="128"/>
      <c r="GW338" s="128"/>
      <c r="GX338" s="128"/>
      <c r="GY338" s="128"/>
      <c r="GZ338" s="128"/>
      <c r="HA338" s="128"/>
      <c r="HB338" s="128"/>
      <c r="HC338" s="128"/>
      <c r="HD338" s="128"/>
      <c r="HE338" s="128"/>
      <c r="HF338" s="128"/>
      <c r="HG338" s="128"/>
      <c r="HH338" s="128"/>
      <c r="HI338" s="128"/>
      <c r="HJ338" s="128"/>
      <c r="HK338" s="128"/>
      <c r="HL338" s="128"/>
      <c r="HM338" s="128"/>
      <c r="HN338" s="128"/>
      <c r="HO338" s="128"/>
      <c r="HP338" s="128"/>
      <c r="HQ338" s="128"/>
      <c r="HR338" s="128"/>
      <c r="HS338" s="128"/>
      <c r="HT338" s="128"/>
      <c r="HU338" s="128"/>
      <c r="HV338" s="128"/>
      <c r="HW338" s="128"/>
      <c r="HX338" s="128"/>
      <c r="HY338" s="128"/>
      <c r="HZ338" s="128"/>
      <c r="IA338" s="128"/>
    </row>
    <row r="339" s="45" customFormat="1" spans="1:235">
      <c r="A339" s="139"/>
      <c r="B339" s="208">
        <v>4300</v>
      </c>
      <c r="C339" s="209">
        <v>169.291338582677</v>
      </c>
      <c r="D339" s="208">
        <v>2275</v>
      </c>
      <c r="E339" s="209">
        <v>89.5669291338583</v>
      </c>
      <c r="F339" s="208">
        <v>1133</v>
      </c>
      <c r="G339" s="209">
        <v>44.6062992125984</v>
      </c>
      <c r="H339" s="208" t="s">
        <v>39</v>
      </c>
      <c r="I339" s="208">
        <v>4900</v>
      </c>
      <c r="J339" s="223">
        <v>10802.54</v>
      </c>
      <c r="K339" s="208">
        <v>4500</v>
      </c>
      <c r="L339" s="223">
        <v>9920.7</v>
      </c>
      <c r="M339" s="208">
        <v>7748</v>
      </c>
      <c r="N339" s="224">
        <v>17081.2408</v>
      </c>
      <c r="O339" s="219"/>
      <c r="P339" s="222"/>
      <c r="Q339" s="231"/>
      <c r="R339" s="232"/>
      <c r="S339" s="231"/>
      <c r="T339" s="232"/>
      <c r="U339" s="231"/>
      <c r="V339" s="232"/>
      <c r="W339" s="231"/>
      <c r="X339" s="231"/>
      <c r="Y339" s="236"/>
      <c r="Z339" s="231"/>
      <c r="AA339" s="236"/>
      <c r="AB339" s="231"/>
      <c r="AC339" s="236"/>
      <c r="AD339" s="235"/>
      <c r="AE339" s="235"/>
      <c r="AF339" s="235"/>
      <c r="AG339" s="128"/>
      <c r="AH339" s="128"/>
      <c r="AI339" s="128"/>
      <c r="AJ339" s="128"/>
      <c r="AK339" s="128"/>
      <c r="AL339" s="128"/>
      <c r="AM339" s="128"/>
      <c r="AN339" s="128"/>
      <c r="AO339" s="128"/>
      <c r="AP339" s="128"/>
      <c r="AQ339" s="128"/>
      <c r="AR339" s="128"/>
      <c r="AS339" s="128"/>
      <c r="AT339" s="128"/>
      <c r="AU339" s="128"/>
      <c r="AV339" s="128"/>
      <c r="AW339" s="128"/>
      <c r="AX339" s="128"/>
      <c r="AY339" s="128"/>
      <c r="AZ339" s="128"/>
      <c r="BA339" s="128"/>
      <c r="BB339" s="128"/>
      <c r="BC339" s="128"/>
      <c r="BD339" s="128"/>
      <c r="BE339" s="128"/>
      <c r="BF339" s="128"/>
      <c r="BG339" s="128"/>
      <c r="BH339" s="128"/>
      <c r="BI339" s="128"/>
      <c r="BJ339" s="128"/>
      <c r="BK339" s="128"/>
      <c r="BL339" s="128"/>
      <c r="BM339" s="128"/>
      <c r="BN339" s="128"/>
      <c r="BO339" s="128"/>
      <c r="BP339" s="128"/>
      <c r="BQ339" s="128"/>
      <c r="BR339" s="128"/>
      <c r="BS339" s="128"/>
      <c r="BT339" s="128"/>
      <c r="BU339" s="128"/>
      <c r="BV339" s="128"/>
      <c r="BW339" s="128"/>
      <c r="BX339" s="128"/>
      <c r="BY339" s="128"/>
      <c r="BZ339" s="128"/>
      <c r="CA339" s="128"/>
      <c r="CB339" s="128"/>
      <c r="CC339" s="128"/>
      <c r="CD339" s="128"/>
      <c r="CE339" s="128"/>
      <c r="CF339" s="128"/>
      <c r="CG339" s="128"/>
      <c r="CH339" s="128"/>
      <c r="CI339" s="128"/>
      <c r="CJ339" s="128"/>
      <c r="CK339" s="128"/>
      <c r="CL339" s="128"/>
      <c r="CM339" s="128"/>
      <c r="CN339" s="128"/>
      <c r="CO339" s="128"/>
      <c r="CP339" s="128"/>
      <c r="CQ339" s="128"/>
      <c r="CR339" s="128"/>
      <c r="CS339" s="128"/>
      <c r="CT339" s="128"/>
      <c r="CU339" s="128"/>
      <c r="CV339" s="128"/>
      <c r="CW339" s="128"/>
      <c r="CX339" s="128"/>
      <c r="CY339" s="128"/>
      <c r="CZ339" s="128"/>
      <c r="DA339" s="128"/>
      <c r="DB339" s="128"/>
      <c r="DC339" s="128"/>
      <c r="DD339" s="128"/>
      <c r="DE339" s="128"/>
      <c r="DF339" s="128"/>
      <c r="DG339" s="128"/>
      <c r="DH339" s="128"/>
      <c r="DI339" s="128"/>
      <c r="DJ339" s="128"/>
      <c r="DK339" s="128"/>
      <c r="DL339" s="128"/>
      <c r="DM339" s="128"/>
      <c r="DN339" s="128"/>
      <c r="DO339" s="128"/>
      <c r="DP339" s="128"/>
      <c r="DQ339" s="128"/>
      <c r="DR339" s="128"/>
      <c r="DS339" s="128"/>
      <c r="DT339" s="128"/>
      <c r="DU339" s="128"/>
      <c r="DV339" s="128"/>
      <c r="DW339" s="128"/>
      <c r="DX339" s="128"/>
      <c r="DY339" s="128"/>
      <c r="DZ339" s="128"/>
      <c r="EA339" s="128"/>
      <c r="EB339" s="128"/>
      <c r="EC339" s="128"/>
      <c r="ED339" s="128"/>
      <c r="EE339" s="128"/>
      <c r="EF339" s="128"/>
      <c r="EG339" s="128"/>
      <c r="EH339" s="128"/>
      <c r="EI339" s="128"/>
      <c r="EJ339" s="128"/>
      <c r="EK339" s="128"/>
      <c r="EL339" s="128"/>
      <c r="EM339" s="128"/>
      <c r="EN339" s="128"/>
      <c r="EO339" s="128"/>
      <c r="EP339" s="128"/>
      <c r="EQ339" s="128"/>
      <c r="ER339" s="128"/>
      <c r="ES339" s="128"/>
      <c r="ET339" s="128"/>
      <c r="EU339" s="128"/>
      <c r="EV339" s="128"/>
      <c r="EW339" s="128"/>
      <c r="EX339" s="128"/>
      <c r="EY339" s="128"/>
      <c r="EZ339" s="128"/>
      <c r="FA339" s="128"/>
      <c r="FB339" s="128"/>
      <c r="FC339" s="128"/>
      <c r="FD339" s="128"/>
      <c r="FE339" s="128"/>
      <c r="FF339" s="128"/>
      <c r="FG339" s="128"/>
      <c r="FH339" s="128"/>
      <c r="FI339" s="128"/>
      <c r="FJ339" s="128"/>
      <c r="FK339" s="128"/>
      <c r="FL339" s="128"/>
      <c r="FM339" s="128"/>
      <c r="FN339" s="128"/>
      <c r="FO339" s="128"/>
      <c r="FP339" s="128"/>
      <c r="FQ339" s="128"/>
      <c r="FR339" s="128"/>
      <c r="FS339" s="128"/>
      <c r="FT339" s="128"/>
      <c r="FU339" s="128"/>
      <c r="FV339" s="128"/>
      <c r="FW339" s="128"/>
      <c r="FX339" s="128"/>
      <c r="FY339" s="128"/>
      <c r="FZ339" s="128"/>
      <c r="GA339" s="128"/>
      <c r="GB339" s="128"/>
      <c r="GC339" s="128"/>
      <c r="GD339" s="128"/>
      <c r="GE339" s="128"/>
      <c r="GF339" s="128"/>
      <c r="GG339" s="128"/>
      <c r="GH339" s="128"/>
      <c r="GI339" s="128"/>
      <c r="GJ339" s="128"/>
      <c r="GK339" s="128"/>
      <c r="GL339" s="128"/>
      <c r="GM339" s="128"/>
      <c r="GN339" s="128"/>
      <c r="GO339" s="128"/>
      <c r="GP339" s="128"/>
      <c r="GQ339" s="128"/>
      <c r="GR339" s="128"/>
      <c r="GS339" s="128"/>
      <c r="GT339" s="128"/>
      <c r="GU339" s="128"/>
      <c r="GV339" s="128"/>
      <c r="GW339" s="128"/>
      <c r="GX339" s="128"/>
      <c r="GY339" s="128"/>
      <c r="GZ339" s="128"/>
      <c r="HA339" s="128"/>
      <c r="HB339" s="128"/>
      <c r="HC339" s="128"/>
      <c r="HD339" s="128"/>
      <c r="HE339" s="128"/>
      <c r="HF339" s="128"/>
      <c r="HG339" s="128"/>
      <c r="HH339" s="128"/>
      <c r="HI339" s="128"/>
      <c r="HJ339" s="128"/>
      <c r="HK339" s="128"/>
      <c r="HL339" s="128"/>
      <c r="HM339" s="128"/>
      <c r="HN339" s="128"/>
      <c r="HO339" s="128"/>
      <c r="HP339" s="128"/>
      <c r="HQ339" s="128"/>
      <c r="HR339" s="128"/>
      <c r="HS339" s="128"/>
      <c r="HT339" s="128"/>
      <c r="HU339" s="128"/>
      <c r="HV339" s="128"/>
      <c r="HW339" s="128"/>
      <c r="HX339" s="128"/>
      <c r="HY339" s="128"/>
      <c r="HZ339" s="128"/>
      <c r="IA339" s="128"/>
    </row>
    <row r="340" s="45" customFormat="1" spans="1:235">
      <c r="A340" s="139"/>
      <c r="B340" s="208">
        <v>4500</v>
      </c>
      <c r="C340" s="209">
        <v>177.165354330709</v>
      </c>
      <c r="D340" s="208">
        <v>2340</v>
      </c>
      <c r="E340" s="209">
        <v>92.1259842519685</v>
      </c>
      <c r="F340" s="208">
        <v>1198</v>
      </c>
      <c r="G340" s="209">
        <v>47.1653543307087</v>
      </c>
      <c r="H340" s="211" t="s">
        <v>39</v>
      </c>
      <c r="I340" s="208">
        <v>4800</v>
      </c>
      <c r="J340" s="223">
        <v>10582.08</v>
      </c>
      <c r="K340" s="223">
        <v>4460</v>
      </c>
      <c r="L340" s="223">
        <v>9832.516</v>
      </c>
      <c r="M340" s="208">
        <v>7774</v>
      </c>
      <c r="N340" s="224">
        <v>17138.5604</v>
      </c>
      <c r="O340" s="219"/>
      <c r="P340" s="222"/>
      <c r="Q340" s="231"/>
      <c r="R340" s="232"/>
      <c r="S340" s="231"/>
      <c r="T340" s="232"/>
      <c r="U340" s="231"/>
      <c r="V340" s="232"/>
      <c r="W340" s="234"/>
      <c r="X340" s="231"/>
      <c r="Y340" s="236"/>
      <c r="Z340" s="231"/>
      <c r="AA340" s="236"/>
      <c r="AB340" s="231"/>
      <c r="AC340" s="236"/>
      <c r="AD340" s="235"/>
      <c r="AE340" s="235"/>
      <c r="AF340" s="235"/>
      <c r="AG340" s="128"/>
      <c r="AH340" s="128"/>
      <c r="AI340" s="128"/>
      <c r="AJ340" s="128"/>
      <c r="AK340" s="128"/>
      <c r="AL340" s="128"/>
      <c r="AM340" s="128"/>
      <c r="AN340" s="128"/>
      <c r="AO340" s="128"/>
      <c r="AP340" s="128"/>
      <c r="AQ340" s="128"/>
      <c r="AR340" s="128"/>
      <c r="AS340" s="128"/>
      <c r="AT340" s="128"/>
      <c r="AU340" s="128"/>
      <c r="AV340" s="128"/>
      <c r="AW340" s="128"/>
      <c r="AX340" s="128"/>
      <c r="AY340" s="128"/>
      <c r="AZ340" s="128"/>
      <c r="BA340" s="128"/>
      <c r="BB340" s="128"/>
      <c r="BC340" s="128"/>
      <c r="BD340" s="128"/>
      <c r="BE340" s="128"/>
      <c r="BF340" s="128"/>
      <c r="BG340" s="128"/>
      <c r="BH340" s="128"/>
      <c r="BI340" s="128"/>
      <c r="BJ340" s="128"/>
      <c r="BK340" s="128"/>
      <c r="BL340" s="128"/>
      <c r="BM340" s="128"/>
      <c r="BN340" s="128"/>
      <c r="BO340" s="128"/>
      <c r="BP340" s="128"/>
      <c r="BQ340" s="128"/>
      <c r="BR340" s="128"/>
      <c r="BS340" s="128"/>
      <c r="BT340" s="128"/>
      <c r="BU340" s="128"/>
      <c r="BV340" s="128"/>
      <c r="BW340" s="128"/>
      <c r="BX340" s="128"/>
      <c r="BY340" s="128"/>
      <c r="BZ340" s="128"/>
      <c r="CA340" s="128"/>
      <c r="CB340" s="128"/>
      <c r="CC340" s="128"/>
      <c r="CD340" s="128"/>
      <c r="CE340" s="128"/>
      <c r="CF340" s="128"/>
      <c r="CG340" s="128"/>
      <c r="CH340" s="128"/>
      <c r="CI340" s="128"/>
      <c r="CJ340" s="128"/>
      <c r="CK340" s="128"/>
      <c r="CL340" s="128"/>
      <c r="CM340" s="128"/>
      <c r="CN340" s="128"/>
      <c r="CO340" s="128"/>
      <c r="CP340" s="128"/>
      <c r="CQ340" s="128"/>
      <c r="CR340" s="128"/>
      <c r="CS340" s="128"/>
      <c r="CT340" s="128"/>
      <c r="CU340" s="128"/>
      <c r="CV340" s="128"/>
      <c r="CW340" s="128"/>
      <c r="CX340" s="128"/>
      <c r="CY340" s="128"/>
      <c r="CZ340" s="128"/>
      <c r="DA340" s="128"/>
      <c r="DB340" s="128"/>
      <c r="DC340" s="128"/>
      <c r="DD340" s="128"/>
      <c r="DE340" s="128"/>
      <c r="DF340" s="128"/>
      <c r="DG340" s="128"/>
      <c r="DH340" s="128"/>
      <c r="DI340" s="128"/>
      <c r="DJ340" s="128"/>
      <c r="DK340" s="128"/>
      <c r="DL340" s="128"/>
      <c r="DM340" s="128"/>
      <c r="DN340" s="128"/>
      <c r="DO340" s="128"/>
      <c r="DP340" s="128"/>
      <c r="DQ340" s="128"/>
      <c r="DR340" s="128"/>
      <c r="DS340" s="128"/>
      <c r="DT340" s="128"/>
      <c r="DU340" s="128"/>
      <c r="DV340" s="128"/>
      <c r="DW340" s="128"/>
      <c r="DX340" s="128"/>
      <c r="DY340" s="128"/>
      <c r="DZ340" s="128"/>
      <c r="EA340" s="128"/>
      <c r="EB340" s="128"/>
      <c r="EC340" s="128"/>
      <c r="ED340" s="128"/>
      <c r="EE340" s="128"/>
      <c r="EF340" s="128"/>
      <c r="EG340" s="128"/>
      <c r="EH340" s="128"/>
      <c r="EI340" s="128"/>
      <c r="EJ340" s="128"/>
      <c r="EK340" s="128"/>
      <c r="EL340" s="128"/>
      <c r="EM340" s="128"/>
      <c r="EN340" s="128"/>
      <c r="EO340" s="128"/>
      <c r="EP340" s="128"/>
      <c r="EQ340" s="128"/>
      <c r="ER340" s="128"/>
      <c r="ES340" s="128"/>
      <c r="ET340" s="128"/>
      <c r="EU340" s="128"/>
      <c r="EV340" s="128"/>
      <c r="EW340" s="128"/>
      <c r="EX340" s="128"/>
      <c r="EY340" s="128"/>
      <c r="EZ340" s="128"/>
      <c r="FA340" s="128"/>
      <c r="FB340" s="128"/>
      <c r="FC340" s="128"/>
      <c r="FD340" s="128"/>
      <c r="FE340" s="128"/>
      <c r="FF340" s="128"/>
      <c r="FG340" s="128"/>
      <c r="FH340" s="128"/>
      <c r="FI340" s="128"/>
      <c r="FJ340" s="128"/>
      <c r="FK340" s="128"/>
      <c r="FL340" s="128"/>
      <c r="FM340" s="128"/>
      <c r="FN340" s="128"/>
      <c r="FO340" s="128"/>
      <c r="FP340" s="128"/>
      <c r="FQ340" s="128"/>
      <c r="FR340" s="128"/>
      <c r="FS340" s="128"/>
      <c r="FT340" s="128"/>
      <c r="FU340" s="128"/>
      <c r="FV340" s="128"/>
      <c r="FW340" s="128"/>
      <c r="FX340" s="128"/>
      <c r="FY340" s="128"/>
      <c r="FZ340" s="128"/>
      <c r="GA340" s="128"/>
      <c r="GB340" s="128"/>
      <c r="GC340" s="128"/>
      <c r="GD340" s="128"/>
      <c r="GE340" s="128"/>
      <c r="GF340" s="128"/>
      <c r="GG340" s="128"/>
      <c r="GH340" s="128"/>
      <c r="GI340" s="128"/>
      <c r="GJ340" s="128"/>
      <c r="GK340" s="128"/>
      <c r="GL340" s="128"/>
      <c r="GM340" s="128"/>
      <c r="GN340" s="128"/>
      <c r="GO340" s="128"/>
      <c r="GP340" s="128"/>
      <c r="GQ340" s="128"/>
      <c r="GR340" s="128"/>
      <c r="GS340" s="128"/>
      <c r="GT340" s="128"/>
      <c r="GU340" s="128"/>
      <c r="GV340" s="128"/>
      <c r="GW340" s="128"/>
      <c r="GX340" s="128"/>
      <c r="GY340" s="128"/>
      <c r="GZ340" s="128"/>
      <c r="HA340" s="128"/>
      <c r="HB340" s="128"/>
      <c r="HC340" s="128"/>
      <c r="HD340" s="128"/>
      <c r="HE340" s="128"/>
      <c r="HF340" s="128"/>
      <c r="HG340" s="128"/>
      <c r="HH340" s="128"/>
      <c r="HI340" s="128"/>
      <c r="HJ340" s="128"/>
      <c r="HK340" s="128"/>
      <c r="HL340" s="128"/>
      <c r="HM340" s="128"/>
      <c r="HN340" s="128"/>
      <c r="HO340" s="128"/>
      <c r="HP340" s="128"/>
      <c r="HQ340" s="128"/>
      <c r="HR340" s="128"/>
      <c r="HS340" s="128"/>
      <c r="HT340" s="128"/>
      <c r="HU340" s="128"/>
      <c r="HV340" s="128"/>
      <c r="HW340" s="128"/>
      <c r="HX340" s="128"/>
      <c r="HY340" s="128"/>
      <c r="HZ340" s="128"/>
      <c r="IA340" s="128"/>
    </row>
    <row r="341" s="45" customFormat="1" spans="1:235">
      <c r="A341" s="139"/>
      <c r="B341" s="208">
        <v>4800</v>
      </c>
      <c r="C341" s="209">
        <v>188.976377952756</v>
      </c>
      <c r="D341" s="208">
        <v>2440</v>
      </c>
      <c r="E341" s="209">
        <v>96.0629921259843</v>
      </c>
      <c r="F341" s="208">
        <v>1298</v>
      </c>
      <c r="G341" s="209">
        <v>51.1023622047244</v>
      </c>
      <c r="H341" s="208" t="s">
        <v>39</v>
      </c>
      <c r="I341" s="208">
        <v>4600</v>
      </c>
      <c r="J341" s="223">
        <v>10141.16</v>
      </c>
      <c r="K341" s="208">
        <v>4280</v>
      </c>
      <c r="L341" s="223">
        <v>9435.688</v>
      </c>
      <c r="M341" s="208">
        <v>7814</v>
      </c>
      <c r="N341" s="224">
        <v>17226.7444</v>
      </c>
      <c r="O341" s="219"/>
      <c r="P341" s="222"/>
      <c r="Q341" s="231"/>
      <c r="R341" s="232"/>
      <c r="S341" s="231"/>
      <c r="T341" s="232"/>
      <c r="U341" s="231"/>
      <c r="V341" s="232"/>
      <c r="W341" s="231"/>
      <c r="X341" s="231"/>
      <c r="Y341" s="236"/>
      <c r="Z341" s="231"/>
      <c r="AA341" s="236"/>
      <c r="AB341" s="231"/>
      <c r="AC341" s="236"/>
      <c r="AD341" s="235"/>
      <c r="AE341" s="235"/>
      <c r="AF341" s="235"/>
      <c r="AG341" s="128"/>
      <c r="AH341" s="128"/>
      <c r="AI341" s="128"/>
      <c r="AJ341" s="128"/>
      <c r="AK341" s="128"/>
      <c r="AL341" s="128"/>
      <c r="AM341" s="128"/>
      <c r="AN341" s="128"/>
      <c r="AO341" s="128"/>
      <c r="AP341" s="128"/>
      <c r="AQ341" s="128"/>
      <c r="AR341" s="128"/>
      <c r="AS341" s="128"/>
      <c r="AT341" s="128"/>
      <c r="AU341" s="128"/>
      <c r="AV341" s="128"/>
      <c r="AW341" s="128"/>
      <c r="AX341" s="128"/>
      <c r="AY341" s="128"/>
      <c r="AZ341" s="128"/>
      <c r="BA341" s="128"/>
      <c r="BB341" s="128"/>
      <c r="BC341" s="128"/>
      <c r="BD341" s="128"/>
      <c r="BE341" s="128"/>
      <c r="BF341" s="128"/>
      <c r="BG341" s="128"/>
      <c r="BH341" s="128"/>
      <c r="BI341" s="128"/>
      <c r="BJ341" s="128"/>
      <c r="BK341" s="128"/>
      <c r="BL341" s="128"/>
      <c r="BM341" s="128"/>
      <c r="BN341" s="128"/>
      <c r="BO341" s="128"/>
      <c r="BP341" s="128"/>
      <c r="BQ341" s="128"/>
      <c r="BR341" s="128"/>
      <c r="BS341" s="128"/>
      <c r="BT341" s="128"/>
      <c r="BU341" s="128"/>
      <c r="BV341" s="128"/>
      <c r="BW341" s="128"/>
      <c r="BX341" s="128"/>
      <c r="BY341" s="128"/>
      <c r="BZ341" s="128"/>
      <c r="CA341" s="128"/>
      <c r="CB341" s="128"/>
      <c r="CC341" s="128"/>
      <c r="CD341" s="128"/>
      <c r="CE341" s="128"/>
      <c r="CF341" s="128"/>
      <c r="CG341" s="128"/>
      <c r="CH341" s="128"/>
      <c r="CI341" s="128"/>
      <c r="CJ341" s="128"/>
      <c r="CK341" s="128"/>
      <c r="CL341" s="128"/>
      <c r="CM341" s="128"/>
      <c r="CN341" s="128"/>
      <c r="CO341" s="128"/>
      <c r="CP341" s="128"/>
      <c r="CQ341" s="128"/>
      <c r="CR341" s="128"/>
      <c r="CS341" s="128"/>
      <c r="CT341" s="128"/>
      <c r="CU341" s="128"/>
      <c r="CV341" s="128"/>
      <c r="CW341" s="128"/>
      <c r="CX341" s="128"/>
      <c r="CY341" s="128"/>
      <c r="CZ341" s="128"/>
      <c r="DA341" s="128"/>
      <c r="DB341" s="128"/>
      <c r="DC341" s="128"/>
      <c r="DD341" s="128"/>
      <c r="DE341" s="128"/>
      <c r="DF341" s="128"/>
      <c r="DG341" s="128"/>
      <c r="DH341" s="128"/>
      <c r="DI341" s="128"/>
      <c r="DJ341" s="128"/>
      <c r="DK341" s="128"/>
      <c r="DL341" s="128"/>
      <c r="DM341" s="128"/>
      <c r="DN341" s="128"/>
      <c r="DO341" s="128"/>
      <c r="DP341" s="128"/>
      <c r="DQ341" s="128"/>
      <c r="DR341" s="128"/>
      <c r="DS341" s="128"/>
      <c r="DT341" s="128"/>
      <c r="DU341" s="128"/>
      <c r="DV341" s="128"/>
      <c r="DW341" s="128"/>
      <c r="DX341" s="128"/>
      <c r="DY341" s="128"/>
      <c r="DZ341" s="128"/>
      <c r="EA341" s="128"/>
      <c r="EB341" s="128"/>
      <c r="EC341" s="128"/>
      <c r="ED341" s="128"/>
      <c r="EE341" s="128"/>
      <c r="EF341" s="128"/>
      <c r="EG341" s="128"/>
      <c r="EH341" s="128"/>
      <c r="EI341" s="128"/>
      <c r="EJ341" s="128"/>
      <c r="EK341" s="128"/>
      <c r="EL341" s="128"/>
      <c r="EM341" s="128"/>
      <c r="EN341" s="128"/>
      <c r="EO341" s="128"/>
      <c r="EP341" s="128"/>
      <c r="EQ341" s="128"/>
      <c r="ER341" s="128"/>
      <c r="ES341" s="128"/>
      <c r="ET341" s="128"/>
      <c r="EU341" s="128"/>
      <c r="EV341" s="128"/>
      <c r="EW341" s="128"/>
      <c r="EX341" s="128"/>
      <c r="EY341" s="128"/>
      <c r="EZ341" s="128"/>
      <c r="FA341" s="128"/>
      <c r="FB341" s="128"/>
      <c r="FC341" s="128"/>
      <c r="FD341" s="128"/>
      <c r="FE341" s="128"/>
      <c r="FF341" s="128"/>
      <c r="FG341" s="128"/>
      <c r="FH341" s="128"/>
      <c r="FI341" s="128"/>
      <c r="FJ341" s="128"/>
      <c r="FK341" s="128"/>
      <c r="FL341" s="128"/>
      <c r="FM341" s="128"/>
      <c r="FN341" s="128"/>
      <c r="FO341" s="128"/>
      <c r="FP341" s="128"/>
      <c r="FQ341" s="128"/>
      <c r="FR341" s="128"/>
      <c r="FS341" s="128"/>
      <c r="FT341" s="128"/>
      <c r="FU341" s="128"/>
      <c r="FV341" s="128"/>
      <c r="FW341" s="128"/>
      <c r="FX341" s="128"/>
      <c r="FY341" s="128"/>
      <c r="FZ341" s="128"/>
      <c r="GA341" s="128"/>
      <c r="GB341" s="128"/>
      <c r="GC341" s="128"/>
      <c r="GD341" s="128"/>
      <c r="GE341" s="128"/>
      <c r="GF341" s="128"/>
      <c r="GG341" s="128"/>
      <c r="GH341" s="128"/>
      <c r="GI341" s="128"/>
      <c r="GJ341" s="128"/>
      <c r="GK341" s="128"/>
      <c r="GL341" s="128"/>
      <c r="GM341" s="128"/>
      <c r="GN341" s="128"/>
      <c r="GO341" s="128"/>
      <c r="GP341" s="128"/>
      <c r="GQ341" s="128"/>
      <c r="GR341" s="128"/>
      <c r="GS341" s="128"/>
      <c r="GT341" s="128"/>
      <c r="GU341" s="128"/>
      <c r="GV341" s="128"/>
      <c r="GW341" s="128"/>
      <c r="GX341" s="128"/>
      <c r="GY341" s="128"/>
      <c r="GZ341" s="128"/>
      <c r="HA341" s="128"/>
      <c r="HB341" s="128"/>
      <c r="HC341" s="128"/>
      <c r="HD341" s="128"/>
      <c r="HE341" s="128"/>
      <c r="HF341" s="128"/>
      <c r="HG341" s="128"/>
      <c r="HH341" s="128"/>
      <c r="HI341" s="128"/>
      <c r="HJ341" s="128"/>
      <c r="HK341" s="128"/>
      <c r="HL341" s="128"/>
      <c r="HM341" s="128"/>
      <c r="HN341" s="128"/>
      <c r="HO341" s="128"/>
      <c r="HP341" s="128"/>
      <c r="HQ341" s="128"/>
      <c r="HR341" s="128"/>
      <c r="HS341" s="128"/>
      <c r="HT341" s="128"/>
      <c r="HU341" s="128"/>
      <c r="HV341" s="128"/>
      <c r="HW341" s="128"/>
      <c r="HX341" s="128"/>
      <c r="HY341" s="128"/>
      <c r="HZ341" s="128"/>
      <c r="IA341" s="128"/>
    </row>
    <row r="342" s="45" customFormat="1" spans="1:235">
      <c r="A342" s="139"/>
      <c r="B342" s="208">
        <v>5000</v>
      </c>
      <c r="C342" s="209">
        <v>196.850393700787</v>
      </c>
      <c r="D342" s="208">
        <v>2510</v>
      </c>
      <c r="E342" s="209">
        <v>98.8188976377953</v>
      </c>
      <c r="F342" s="208">
        <v>1368</v>
      </c>
      <c r="G342" s="209">
        <v>53.8582677165354</v>
      </c>
      <c r="H342" s="211" t="s">
        <v>39</v>
      </c>
      <c r="I342" s="208">
        <v>4500</v>
      </c>
      <c r="J342" s="223">
        <v>9920.7</v>
      </c>
      <c r="K342" s="223">
        <v>4180</v>
      </c>
      <c r="L342" s="223">
        <v>9215.228</v>
      </c>
      <c r="M342" s="208">
        <v>7842</v>
      </c>
      <c r="N342" s="224">
        <v>17288.4732</v>
      </c>
      <c r="O342" s="219"/>
      <c r="P342" s="222"/>
      <c r="Q342" s="231"/>
      <c r="R342" s="232"/>
      <c r="S342" s="231"/>
      <c r="T342" s="232"/>
      <c r="U342" s="231"/>
      <c r="V342" s="232"/>
      <c r="W342" s="234"/>
      <c r="X342" s="231"/>
      <c r="Y342" s="236"/>
      <c r="Z342" s="231"/>
      <c r="AA342" s="236"/>
      <c r="AB342" s="231"/>
      <c r="AC342" s="236"/>
      <c r="AD342" s="235"/>
      <c r="AE342" s="235"/>
      <c r="AF342" s="235"/>
      <c r="AG342" s="128"/>
      <c r="AH342" s="128"/>
      <c r="AI342" s="128"/>
      <c r="AJ342" s="128"/>
      <c r="AK342" s="128"/>
      <c r="AL342" s="128"/>
      <c r="AM342" s="128"/>
      <c r="AN342" s="128"/>
      <c r="AO342" s="128"/>
      <c r="AP342" s="128"/>
      <c r="AQ342" s="128"/>
      <c r="AR342" s="128"/>
      <c r="AS342" s="128"/>
      <c r="AT342" s="128"/>
      <c r="AU342" s="128"/>
      <c r="AV342" s="128"/>
      <c r="AW342" s="128"/>
      <c r="AX342" s="128"/>
      <c r="AY342" s="128"/>
      <c r="AZ342" s="128"/>
      <c r="BA342" s="128"/>
      <c r="BB342" s="128"/>
      <c r="BC342" s="128"/>
      <c r="BD342" s="128"/>
      <c r="BE342" s="128"/>
      <c r="BF342" s="128"/>
      <c r="BG342" s="128"/>
      <c r="BH342" s="128"/>
      <c r="BI342" s="128"/>
      <c r="BJ342" s="128"/>
      <c r="BK342" s="128"/>
      <c r="BL342" s="128"/>
      <c r="BM342" s="128"/>
      <c r="BN342" s="128"/>
      <c r="BO342" s="128"/>
      <c r="BP342" s="128"/>
      <c r="BQ342" s="128"/>
      <c r="BR342" s="128"/>
      <c r="BS342" s="128"/>
      <c r="BT342" s="128"/>
      <c r="BU342" s="128"/>
      <c r="BV342" s="128"/>
      <c r="BW342" s="128"/>
      <c r="BX342" s="128"/>
      <c r="BY342" s="128"/>
      <c r="BZ342" s="128"/>
      <c r="CA342" s="128"/>
      <c r="CB342" s="128"/>
      <c r="CC342" s="128"/>
      <c r="CD342" s="128"/>
      <c r="CE342" s="128"/>
      <c r="CF342" s="128"/>
      <c r="CG342" s="128"/>
      <c r="CH342" s="128"/>
      <c r="CI342" s="128"/>
      <c r="CJ342" s="128"/>
      <c r="CK342" s="128"/>
      <c r="CL342" s="128"/>
      <c r="CM342" s="128"/>
      <c r="CN342" s="128"/>
      <c r="CO342" s="128"/>
      <c r="CP342" s="128"/>
      <c r="CQ342" s="128"/>
      <c r="CR342" s="128"/>
      <c r="CS342" s="128"/>
      <c r="CT342" s="128"/>
      <c r="CU342" s="128"/>
      <c r="CV342" s="128"/>
      <c r="CW342" s="128"/>
      <c r="CX342" s="128"/>
      <c r="CY342" s="128"/>
      <c r="CZ342" s="128"/>
      <c r="DA342" s="128"/>
      <c r="DB342" s="128"/>
      <c r="DC342" s="128"/>
      <c r="DD342" s="128"/>
      <c r="DE342" s="128"/>
      <c r="DF342" s="128"/>
      <c r="DG342" s="128"/>
      <c r="DH342" s="128"/>
      <c r="DI342" s="128"/>
      <c r="DJ342" s="128"/>
      <c r="DK342" s="128"/>
      <c r="DL342" s="128"/>
      <c r="DM342" s="128"/>
      <c r="DN342" s="128"/>
      <c r="DO342" s="128"/>
      <c r="DP342" s="128"/>
      <c r="DQ342" s="128"/>
      <c r="DR342" s="128"/>
      <c r="DS342" s="128"/>
      <c r="DT342" s="128"/>
      <c r="DU342" s="128"/>
      <c r="DV342" s="128"/>
      <c r="DW342" s="128"/>
      <c r="DX342" s="128"/>
      <c r="DY342" s="128"/>
      <c r="DZ342" s="128"/>
      <c r="EA342" s="128"/>
      <c r="EB342" s="128"/>
      <c r="EC342" s="128"/>
      <c r="ED342" s="128"/>
      <c r="EE342" s="128"/>
      <c r="EF342" s="128"/>
      <c r="EG342" s="128"/>
      <c r="EH342" s="128"/>
      <c r="EI342" s="128"/>
      <c r="EJ342" s="128"/>
      <c r="EK342" s="128"/>
      <c r="EL342" s="128"/>
      <c r="EM342" s="128"/>
      <c r="EN342" s="128"/>
      <c r="EO342" s="128"/>
      <c r="EP342" s="128"/>
      <c r="EQ342" s="128"/>
      <c r="ER342" s="128"/>
      <c r="ES342" s="128"/>
      <c r="ET342" s="128"/>
      <c r="EU342" s="128"/>
      <c r="EV342" s="128"/>
      <c r="EW342" s="128"/>
      <c r="EX342" s="128"/>
      <c r="EY342" s="128"/>
      <c r="EZ342" s="128"/>
      <c r="FA342" s="128"/>
      <c r="FB342" s="128"/>
      <c r="FC342" s="128"/>
      <c r="FD342" s="128"/>
      <c r="FE342" s="128"/>
      <c r="FF342" s="128"/>
      <c r="FG342" s="128"/>
      <c r="FH342" s="128"/>
      <c r="FI342" s="128"/>
      <c r="FJ342" s="128"/>
      <c r="FK342" s="128"/>
      <c r="FL342" s="128"/>
      <c r="FM342" s="128"/>
      <c r="FN342" s="128"/>
      <c r="FO342" s="128"/>
      <c r="FP342" s="128"/>
      <c r="FQ342" s="128"/>
      <c r="FR342" s="128"/>
      <c r="FS342" s="128"/>
      <c r="FT342" s="128"/>
      <c r="FU342" s="128"/>
      <c r="FV342" s="128"/>
      <c r="FW342" s="128"/>
      <c r="FX342" s="128"/>
      <c r="FY342" s="128"/>
      <c r="FZ342" s="128"/>
      <c r="GA342" s="128"/>
      <c r="GB342" s="128"/>
      <c r="GC342" s="128"/>
      <c r="GD342" s="128"/>
      <c r="GE342" s="128"/>
      <c r="GF342" s="128"/>
      <c r="GG342" s="128"/>
      <c r="GH342" s="128"/>
      <c r="GI342" s="128"/>
      <c r="GJ342" s="128"/>
      <c r="GK342" s="128"/>
      <c r="GL342" s="128"/>
      <c r="GM342" s="128"/>
      <c r="GN342" s="128"/>
      <c r="GO342" s="128"/>
      <c r="GP342" s="128"/>
      <c r="GQ342" s="128"/>
      <c r="GR342" s="128"/>
      <c r="GS342" s="128"/>
      <c r="GT342" s="128"/>
      <c r="GU342" s="128"/>
      <c r="GV342" s="128"/>
      <c r="GW342" s="128"/>
      <c r="GX342" s="128"/>
      <c r="GY342" s="128"/>
      <c r="GZ342" s="128"/>
      <c r="HA342" s="128"/>
      <c r="HB342" s="128"/>
      <c r="HC342" s="128"/>
      <c r="HD342" s="128"/>
      <c r="HE342" s="128"/>
      <c r="HF342" s="128"/>
      <c r="HG342" s="128"/>
      <c r="HH342" s="128"/>
      <c r="HI342" s="128"/>
      <c r="HJ342" s="128"/>
      <c r="HK342" s="128"/>
      <c r="HL342" s="128"/>
      <c r="HM342" s="128"/>
      <c r="HN342" s="128"/>
      <c r="HO342" s="128"/>
      <c r="HP342" s="128"/>
      <c r="HQ342" s="128"/>
      <c r="HR342" s="128"/>
      <c r="HS342" s="128"/>
      <c r="HT342" s="128"/>
      <c r="HU342" s="128"/>
      <c r="HV342" s="128"/>
      <c r="HW342" s="128"/>
      <c r="HX342" s="128"/>
      <c r="HY342" s="128"/>
      <c r="HZ342" s="128"/>
      <c r="IA342" s="128"/>
    </row>
    <row r="343" s="45" customFormat="1" spans="1:235">
      <c r="A343" s="139"/>
      <c r="B343" s="208">
        <v>5500</v>
      </c>
      <c r="C343" s="209">
        <v>216.535433070866</v>
      </c>
      <c r="D343" s="208">
        <v>2760</v>
      </c>
      <c r="E343" s="209">
        <v>108.661417322835</v>
      </c>
      <c r="F343" s="208">
        <v>1618</v>
      </c>
      <c r="G343" s="209">
        <v>63.7007874015748</v>
      </c>
      <c r="H343" s="208" t="s">
        <v>39</v>
      </c>
      <c r="I343" s="208">
        <v>4200</v>
      </c>
      <c r="J343" s="223">
        <v>9259.32</v>
      </c>
      <c r="K343" s="208">
        <v>3900</v>
      </c>
      <c r="L343" s="223">
        <v>8597.94</v>
      </c>
      <c r="M343" s="208">
        <v>7979</v>
      </c>
      <c r="N343" s="224">
        <v>17590.5034</v>
      </c>
      <c r="O343" s="219"/>
      <c r="P343" s="222"/>
      <c r="Q343" s="231"/>
      <c r="R343" s="232"/>
      <c r="S343" s="231"/>
      <c r="T343" s="232"/>
      <c r="U343" s="231"/>
      <c r="V343" s="232"/>
      <c r="W343" s="231"/>
      <c r="X343" s="231"/>
      <c r="Y343" s="236"/>
      <c r="Z343" s="231"/>
      <c r="AA343" s="236"/>
      <c r="AB343" s="231"/>
      <c r="AC343" s="236"/>
      <c r="AD343" s="235"/>
      <c r="AE343" s="235"/>
      <c r="AF343" s="235"/>
      <c r="AG343" s="128"/>
      <c r="AH343" s="128"/>
      <c r="AI343" s="128"/>
      <c r="AJ343" s="128"/>
      <c r="AK343" s="128"/>
      <c r="AL343" s="128"/>
      <c r="AM343" s="128"/>
      <c r="AN343" s="128"/>
      <c r="AO343" s="128"/>
      <c r="AP343" s="128"/>
      <c r="AQ343" s="128"/>
      <c r="AR343" s="128"/>
      <c r="AS343" s="128"/>
      <c r="AT343" s="128"/>
      <c r="AU343" s="128"/>
      <c r="AV343" s="128"/>
      <c r="AW343" s="128"/>
      <c r="AX343" s="128"/>
      <c r="AY343" s="128"/>
      <c r="AZ343" s="128"/>
      <c r="BA343" s="128"/>
      <c r="BB343" s="128"/>
      <c r="BC343" s="128"/>
      <c r="BD343" s="128"/>
      <c r="BE343" s="128"/>
      <c r="BF343" s="128"/>
      <c r="BG343" s="128"/>
      <c r="BH343" s="128"/>
      <c r="BI343" s="128"/>
      <c r="BJ343" s="128"/>
      <c r="BK343" s="128"/>
      <c r="BL343" s="128"/>
      <c r="BM343" s="128"/>
      <c r="BN343" s="128"/>
      <c r="BO343" s="128"/>
      <c r="BP343" s="128"/>
      <c r="BQ343" s="128"/>
      <c r="BR343" s="128"/>
      <c r="BS343" s="128"/>
      <c r="BT343" s="128"/>
      <c r="BU343" s="128"/>
      <c r="BV343" s="128"/>
      <c r="BW343" s="128"/>
      <c r="BX343" s="128"/>
      <c r="BY343" s="128"/>
      <c r="BZ343" s="128"/>
      <c r="CA343" s="128"/>
      <c r="CB343" s="128"/>
      <c r="CC343" s="128"/>
      <c r="CD343" s="128"/>
      <c r="CE343" s="128"/>
      <c r="CF343" s="128"/>
      <c r="CG343" s="128"/>
      <c r="CH343" s="128"/>
      <c r="CI343" s="128"/>
      <c r="CJ343" s="128"/>
      <c r="CK343" s="128"/>
      <c r="CL343" s="128"/>
      <c r="CM343" s="128"/>
      <c r="CN343" s="128"/>
      <c r="CO343" s="128"/>
      <c r="CP343" s="128"/>
      <c r="CQ343" s="128"/>
      <c r="CR343" s="128"/>
      <c r="CS343" s="128"/>
      <c r="CT343" s="128"/>
      <c r="CU343" s="128"/>
      <c r="CV343" s="128"/>
      <c r="CW343" s="128"/>
      <c r="CX343" s="128"/>
      <c r="CY343" s="128"/>
      <c r="CZ343" s="128"/>
      <c r="DA343" s="128"/>
      <c r="DB343" s="128"/>
      <c r="DC343" s="128"/>
      <c r="DD343" s="128"/>
      <c r="DE343" s="128"/>
      <c r="DF343" s="128"/>
      <c r="DG343" s="128"/>
      <c r="DH343" s="128"/>
      <c r="DI343" s="128"/>
      <c r="DJ343" s="128"/>
      <c r="DK343" s="128"/>
      <c r="DL343" s="128"/>
      <c r="DM343" s="128"/>
      <c r="DN343" s="128"/>
      <c r="DO343" s="128"/>
      <c r="DP343" s="128"/>
      <c r="DQ343" s="128"/>
      <c r="DR343" s="128"/>
      <c r="DS343" s="128"/>
      <c r="DT343" s="128"/>
      <c r="DU343" s="128"/>
      <c r="DV343" s="128"/>
      <c r="DW343" s="128"/>
      <c r="DX343" s="128"/>
      <c r="DY343" s="128"/>
      <c r="DZ343" s="128"/>
      <c r="EA343" s="128"/>
      <c r="EB343" s="128"/>
      <c r="EC343" s="128"/>
      <c r="ED343" s="128"/>
      <c r="EE343" s="128"/>
      <c r="EF343" s="128"/>
      <c r="EG343" s="128"/>
      <c r="EH343" s="128"/>
      <c r="EI343" s="128"/>
      <c r="EJ343" s="128"/>
      <c r="EK343" s="128"/>
      <c r="EL343" s="128"/>
      <c r="EM343" s="128"/>
      <c r="EN343" s="128"/>
      <c r="EO343" s="128"/>
      <c r="EP343" s="128"/>
      <c r="EQ343" s="128"/>
      <c r="ER343" s="128"/>
      <c r="ES343" s="128"/>
      <c r="ET343" s="128"/>
      <c r="EU343" s="128"/>
      <c r="EV343" s="128"/>
      <c r="EW343" s="128"/>
      <c r="EX343" s="128"/>
      <c r="EY343" s="128"/>
      <c r="EZ343" s="128"/>
      <c r="FA343" s="128"/>
      <c r="FB343" s="128"/>
      <c r="FC343" s="128"/>
      <c r="FD343" s="128"/>
      <c r="FE343" s="128"/>
      <c r="FF343" s="128"/>
      <c r="FG343" s="128"/>
      <c r="FH343" s="128"/>
      <c r="FI343" s="128"/>
      <c r="FJ343" s="128"/>
      <c r="FK343" s="128"/>
      <c r="FL343" s="128"/>
      <c r="FM343" s="128"/>
      <c r="FN343" s="128"/>
      <c r="FO343" s="128"/>
      <c r="FP343" s="128"/>
      <c r="FQ343" s="128"/>
      <c r="FR343" s="128"/>
      <c r="FS343" s="128"/>
      <c r="FT343" s="128"/>
      <c r="FU343" s="128"/>
      <c r="FV343" s="128"/>
      <c r="FW343" s="128"/>
      <c r="FX343" s="128"/>
      <c r="FY343" s="128"/>
      <c r="FZ343" s="128"/>
      <c r="GA343" s="128"/>
      <c r="GB343" s="128"/>
      <c r="GC343" s="128"/>
      <c r="GD343" s="128"/>
      <c r="GE343" s="128"/>
      <c r="GF343" s="128"/>
      <c r="GG343" s="128"/>
      <c r="GH343" s="128"/>
      <c r="GI343" s="128"/>
      <c r="GJ343" s="128"/>
      <c r="GK343" s="128"/>
      <c r="GL343" s="128"/>
      <c r="GM343" s="128"/>
      <c r="GN343" s="128"/>
      <c r="GO343" s="128"/>
      <c r="GP343" s="128"/>
      <c r="GQ343" s="128"/>
      <c r="GR343" s="128"/>
      <c r="GS343" s="128"/>
      <c r="GT343" s="128"/>
      <c r="GU343" s="128"/>
      <c r="GV343" s="128"/>
      <c r="GW343" s="128"/>
      <c r="GX343" s="128"/>
      <c r="GY343" s="128"/>
      <c r="GZ343" s="128"/>
      <c r="HA343" s="128"/>
      <c r="HB343" s="128"/>
      <c r="HC343" s="128"/>
      <c r="HD343" s="128"/>
      <c r="HE343" s="128"/>
      <c r="HF343" s="128"/>
      <c r="HG343" s="128"/>
      <c r="HH343" s="128"/>
      <c r="HI343" s="128"/>
      <c r="HJ343" s="128"/>
      <c r="HK343" s="128"/>
      <c r="HL343" s="128"/>
      <c r="HM343" s="128"/>
      <c r="HN343" s="128"/>
      <c r="HO343" s="128"/>
      <c r="HP343" s="128"/>
      <c r="HQ343" s="128"/>
      <c r="HR343" s="128"/>
      <c r="HS343" s="128"/>
      <c r="HT343" s="128"/>
      <c r="HU343" s="128"/>
      <c r="HV343" s="128"/>
      <c r="HW343" s="128"/>
      <c r="HX343" s="128"/>
      <c r="HY343" s="128"/>
      <c r="HZ343" s="128"/>
      <c r="IA343" s="128"/>
    </row>
    <row r="344" s="45" customFormat="1" spans="1:235">
      <c r="A344" s="139"/>
      <c r="B344" s="208">
        <v>6000</v>
      </c>
      <c r="C344" s="209">
        <v>236.220472440945</v>
      </c>
      <c r="D344" s="208">
        <v>3010</v>
      </c>
      <c r="E344" s="209">
        <v>118.503937007874</v>
      </c>
      <c r="F344" s="208">
        <v>1868</v>
      </c>
      <c r="G344" s="209">
        <v>73.5433070866142</v>
      </c>
      <c r="H344" s="211" t="s">
        <v>39</v>
      </c>
      <c r="I344" s="208">
        <v>3900</v>
      </c>
      <c r="J344" s="223">
        <v>8597.94</v>
      </c>
      <c r="K344" s="223">
        <v>3610</v>
      </c>
      <c r="L344" s="223">
        <v>7958.606</v>
      </c>
      <c r="M344" s="208">
        <v>8071</v>
      </c>
      <c r="N344" s="224">
        <v>17793.3266</v>
      </c>
      <c r="O344" s="219"/>
      <c r="P344" s="222"/>
      <c r="Q344" s="231"/>
      <c r="R344" s="232"/>
      <c r="S344" s="231"/>
      <c r="T344" s="232"/>
      <c r="U344" s="231"/>
      <c r="V344" s="232"/>
      <c r="W344" s="234"/>
      <c r="X344" s="231"/>
      <c r="Y344" s="236"/>
      <c r="Z344" s="231"/>
      <c r="AA344" s="236"/>
      <c r="AB344" s="231"/>
      <c r="AC344" s="236"/>
      <c r="AD344" s="235"/>
      <c r="AE344" s="235"/>
      <c r="AF344" s="235"/>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c r="BD344" s="128"/>
      <c r="BE344" s="128"/>
      <c r="BF344" s="128"/>
      <c r="BG344" s="128"/>
      <c r="BH344" s="128"/>
      <c r="BI344" s="128"/>
      <c r="BJ344" s="128"/>
      <c r="BK344" s="128"/>
      <c r="BL344" s="128"/>
      <c r="BM344" s="128"/>
      <c r="BN344" s="128"/>
      <c r="BO344" s="128"/>
      <c r="BP344" s="128"/>
      <c r="BQ344" s="128"/>
      <c r="BR344" s="128"/>
      <c r="BS344" s="128"/>
      <c r="BT344" s="128"/>
      <c r="BU344" s="128"/>
      <c r="BV344" s="128"/>
      <c r="BW344" s="128"/>
      <c r="BX344" s="128"/>
      <c r="BY344" s="128"/>
      <c r="BZ344" s="128"/>
      <c r="CA344" s="128"/>
      <c r="CB344" s="128"/>
      <c r="CC344" s="128"/>
      <c r="CD344" s="128"/>
      <c r="CE344" s="128"/>
      <c r="CF344" s="128"/>
      <c r="CG344" s="128"/>
      <c r="CH344" s="128"/>
      <c r="CI344" s="128"/>
      <c r="CJ344" s="128"/>
      <c r="CK344" s="128"/>
      <c r="CL344" s="128"/>
      <c r="CM344" s="128"/>
      <c r="CN344" s="128"/>
      <c r="CO344" s="128"/>
      <c r="CP344" s="128"/>
      <c r="CQ344" s="128"/>
      <c r="CR344" s="128"/>
      <c r="CS344" s="128"/>
      <c r="CT344" s="128"/>
      <c r="CU344" s="128"/>
      <c r="CV344" s="128"/>
      <c r="CW344" s="128"/>
      <c r="CX344" s="128"/>
      <c r="CY344" s="128"/>
      <c r="CZ344" s="128"/>
      <c r="DA344" s="128"/>
      <c r="DB344" s="128"/>
      <c r="DC344" s="128"/>
      <c r="DD344" s="128"/>
      <c r="DE344" s="128"/>
      <c r="DF344" s="128"/>
      <c r="DG344" s="128"/>
      <c r="DH344" s="128"/>
      <c r="DI344" s="128"/>
      <c r="DJ344" s="128"/>
      <c r="DK344" s="128"/>
      <c r="DL344" s="128"/>
      <c r="DM344" s="128"/>
      <c r="DN344" s="128"/>
      <c r="DO344" s="128"/>
      <c r="DP344" s="128"/>
      <c r="DQ344" s="128"/>
      <c r="DR344" s="128"/>
      <c r="DS344" s="128"/>
      <c r="DT344" s="128"/>
      <c r="DU344" s="128"/>
      <c r="DV344" s="128"/>
      <c r="DW344" s="128"/>
      <c r="DX344" s="128"/>
      <c r="DY344" s="128"/>
      <c r="DZ344" s="128"/>
      <c r="EA344" s="128"/>
      <c r="EB344" s="128"/>
      <c r="EC344" s="128"/>
      <c r="ED344" s="128"/>
      <c r="EE344" s="128"/>
      <c r="EF344" s="128"/>
      <c r="EG344" s="128"/>
      <c r="EH344" s="128"/>
      <c r="EI344" s="128"/>
      <c r="EJ344" s="128"/>
      <c r="EK344" s="128"/>
      <c r="EL344" s="128"/>
      <c r="EM344" s="128"/>
      <c r="EN344" s="128"/>
      <c r="EO344" s="128"/>
      <c r="EP344" s="128"/>
      <c r="EQ344" s="128"/>
      <c r="ER344" s="128"/>
      <c r="ES344" s="128"/>
      <c r="ET344" s="128"/>
      <c r="EU344" s="128"/>
      <c r="EV344" s="128"/>
      <c r="EW344" s="128"/>
      <c r="EX344" s="128"/>
      <c r="EY344" s="128"/>
      <c r="EZ344" s="128"/>
      <c r="FA344" s="128"/>
      <c r="FB344" s="128"/>
      <c r="FC344" s="128"/>
      <c r="FD344" s="128"/>
      <c r="FE344" s="128"/>
      <c r="FF344" s="128"/>
      <c r="FG344" s="128"/>
      <c r="FH344" s="128"/>
      <c r="FI344" s="128"/>
      <c r="FJ344" s="128"/>
      <c r="FK344" s="128"/>
      <c r="FL344" s="128"/>
      <c r="FM344" s="128"/>
      <c r="FN344" s="128"/>
      <c r="FO344" s="128"/>
      <c r="FP344" s="128"/>
      <c r="FQ344" s="128"/>
      <c r="FR344" s="128"/>
      <c r="FS344" s="128"/>
      <c r="FT344" s="128"/>
      <c r="FU344" s="128"/>
      <c r="FV344" s="128"/>
      <c r="FW344" s="128"/>
      <c r="FX344" s="128"/>
      <c r="FY344" s="128"/>
      <c r="FZ344" s="128"/>
      <c r="GA344" s="128"/>
      <c r="GB344" s="128"/>
      <c r="GC344" s="128"/>
      <c r="GD344" s="128"/>
      <c r="GE344" s="128"/>
      <c r="GF344" s="128"/>
      <c r="GG344" s="128"/>
      <c r="GH344" s="128"/>
      <c r="GI344" s="128"/>
      <c r="GJ344" s="128"/>
      <c r="GK344" s="128"/>
      <c r="GL344" s="128"/>
      <c r="GM344" s="128"/>
      <c r="GN344" s="128"/>
      <c r="GO344" s="128"/>
      <c r="GP344" s="128"/>
      <c r="GQ344" s="128"/>
      <c r="GR344" s="128"/>
      <c r="GS344" s="128"/>
      <c r="GT344" s="128"/>
      <c r="GU344" s="128"/>
      <c r="GV344" s="128"/>
      <c r="GW344" s="128"/>
      <c r="GX344" s="128"/>
      <c r="GY344" s="128"/>
      <c r="GZ344" s="128"/>
      <c r="HA344" s="128"/>
      <c r="HB344" s="128"/>
      <c r="HC344" s="128"/>
      <c r="HD344" s="128"/>
      <c r="HE344" s="128"/>
      <c r="HF344" s="128"/>
      <c r="HG344" s="128"/>
      <c r="HH344" s="128"/>
      <c r="HI344" s="128"/>
      <c r="HJ344" s="128"/>
      <c r="HK344" s="128"/>
      <c r="HL344" s="128"/>
      <c r="HM344" s="128"/>
      <c r="HN344" s="128"/>
      <c r="HO344" s="128"/>
      <c r="HP344" s="128"/>
      <c r="HQ344" s="128"/>
      <c r="HR344" s="128"/>
      <c r="HS344" s="128"/>
      <c r="HT344" s="128"/>
      <c r="HU344" s="128"/>
      <c r="HV344" s="128"/>
      <c r="HW344" s="128"/>
      <c r="HX344" s="128"/>
      <c r="HY344" s="128"/>
      <c r="HZ344" s="128"/>
      <c r="IA344" s="128"/>
    </row>
    <row r="345" s="45" customFormat="1" spans="1:235">
      <c r="A345" s="241"/>
      <c r="B345" s="241"/>
      <c r="C345" s="241"/>
      <c r="D345" s="241"/>
      <c r="E345" s="241"/>
      <c r="F345" s="241"/>
      <c r="G345" s="241"/>
      <c r="H345" s="241"/>
      <c r="I345" s="241"/>
      <c r="J345" s="241"/>
      <c r="K345" s="241"/>
      <c r="L345" s="241"/>
      <c r="M345" s="241"/>
      <c r="N345" s="241"/>
      <c r="O345" s="219"/>
      <c r="P345" s="222"/>
      <c r="Q345" s="231"/>
      <c r="R345" s="232"/>
      <c r="S345" s="231"/>
      <c r="T345" s="232"/>
      <c r="U345" s="231"/>
      <c r="V345" s="232"/>
      <c r="W345" s="231"/>
      <c r="X345" s="231"/>
      <c r="Y345" s="236"/>
      <c r="Z345" s="231"/>
      <c r="AA345" s="236"/>
      <c r="AB345" s="231"/>
      <c r="AC345" s="236"/>
      <c r="AD345" s="235"/>
      <c r="AE345" s="235"/>
      <c r="AF345" s="235"/>
      <c r="AG345" s="128"/>
      <c r="AH345" s="128"/>
      <c r="AI345" s="128"/>
      <c r="AJ345" s="128"/>
      <c r="AK345" s="128"/>
      <c r="AL345" s="128"/>
      <c r="AM345" s="128"/>
      <c r="AN345" s="128"/>
      <c r="AO345" s="128"/>
      <c r="AP345" s="128"/>
      <c r="AQ345" s="128"/>
      <c r="AR345" s="128"/>
      <c r="AS345" s="128"/>
      <c r="AT345" s="128"/>
      <c r="AU345" s="128"/>
      <c r="AV345" s="128"/>
      <c r="AW345" s="128"/>
      <c r="AX345" s="128"/>
      <c r="AY345" s="128"/>
      <c r="AZ345" s="128"/>
      <c r="BA345" s="128"/>
      <c r="BB345" s="128"/>
      <c r="BC345" s="128"/>
      <c r="BD345" s="128"/>
      <c r="BE345" s="128"/>
      <c r="BF345" s="128"/>
      <c r="BG345" s="128"/>
      <c r="BH345" s="128"/>
      <c r="BI345" s="128"/>
      <c r="BJ345" s="128"/>
      <c r="BK345" s="128"/>
      <c r="BL345" s="128"/>
      <c r="BM345" s="128"/>
      <c r="BN345" s="128"/>
      <c r="BO345" s="128"/>
      <c r="BP345" s="128"/>
      <c r="BQ345" s="128"/>
      <c r="BR345" s="128"/>
      <c r="BS345" s="128"/>
      <c r="BT345" s="128"/>
      <c r="BU345" s="128"/>
      <c r="BV345" s="128"/>
      <c r="BW345" s="128"/>
      <c r="BX345" s="128"/>
      <c r="BY345" s="128"/>
      <c r="BZ345" s="128"/>
      <c r="CA345" s="128"/>
      <c r="CB345" s="128"/>
      <c r="CC345" s="128"/>
      <c r="CD345" s="128"/>
      <c r="CE345" s="128"/>
      <c r="CF345" s="128"/>
      <c r="CG345" s="128"/>
      <c r="CH345" s="128"/>
      <c r="CI345" s="128"/>
      <c r="CJ345" s="128"/>
      <c r="CK345" s="128"/>
      <c r="CL345" s="128"/>
      <c r="CM345" s="128"/>
      <c r="CN345" s="128"/>
      <c r="CO345" s="128"/>
      <c r="CP345" s="128"/>
      <c r="CQ345" s="128"/>
      <c r="CR345" s="128"/>
      <c r="CS345" s="128"/>
      <c r="CT345" s="128"/>
      <c r="CU345" s="128"/>
      <c r="CV345" s="128"/>
      <c r="CW345" s="128"/>
      <c r="CX345" s="128"/>
      <c r="CY345" s="128"/>
      <c r="CZ345" s="128"/>
      <c r="DA345" s="128"/>
      <c r="DB345" s="128"/>
      <c r="DC345" s="128"/>
      <c r="DD345" s="128"/>
      <c r="DE345" s="128"/>
      <c r="DF345" s="128"/>
      <c r="DG345" s="128"/>
      <c r="DH345" s="128"/>
      <c r="DI345" s="128"/>
      <c r="DJ345" s="128"/>
      <c r="DK345" s="128"/>
      <c r="DL345" s="128"/>
      <c r="DM345" s="128"/>
      <c r="DN345" s="128"/>
      <c r="DO345" s="128"/>
      <c r="DP345" s="128"/>
      <c r="DQ345" s="128"/>
      <c r="DR345" s="128"/>
      <c r="DS345" s="128"/>
      <c r="DT345" s="128"/>
      <c r="DU345" s="128"/>
      <c r="DV345" s="128"/>
      <c r="DW345" s="128"/>
      <c r="DX345" s="128"/>
      <c r="DY345" s="128"/>
      <c r="DZ345" s="128"/>
      <c r="EA345" s="128"/>
      <c r="EB345" s="128"/>
      <c r="EC345" s="128"/>
      <c r="ED345" s="128"/>
      <c r="EE345" s="128"/>
      <c r="EF345" s="128"/>
      <c r="EG345" s="128"/>
      <c r="EH345" s="128"/>
      <c r="EI345" s="128"/>
      <c r="EJ345" s="128"/>
      <c r="EK345" s="128"/>
      <c r="EL345" s="128"/>
      <c r="EM345" s="128"/>
      <c r="EN345" s="128"/>
      <c r="EO345" s="128"/>
      <c r="EP345" s="128"/>
      <c r="EQ345" s="128"/>
      <c r="ER345" s="128"/>
      <c r="ES345" s="128"/>
      <c r="ET345" s="128"/>
      <c r="EU345" s="128"/>
      <c r="EV345" s="128"/>
      <c r="EW345" s="128"/>
      <c r="EX345" s="128"/>
      <c r="EY345" s="128"/>
      <c r="EZ345" s="128"/>
      <c r="FA345" s="128"/>
      <c r="FB345" s="128"/>
      <c r="FC345" s="128"/>
      <c r="FD345" s="128"/>
      <c r="FE345" s="128"/>
      <c r="FF345" s="128"/>
      <c r="FG345" s="128"/>
      <c r="FH345" s="128"/>
      <c r="FI345" s="128"/>
      <c r="FJ345" s="128"/>
      <c r="FK345" s="128"/>
      <c r="FL345" s="128"/>
      <c r="FM345" s="128"/>
      <c r="FN345" s="128"/>
      <c r="FO345" s="128"/>
      <c r="FP345" s="128"/>
      <c r="FQ345" s="128"/>
      <c r="FR345" s="128"/>
      <c r="FS345" s="128"/>
      <c r="FT345" s="128"/>
      <c r="FU345" s="128"/>
      <c r="FV345" s="128"/>
      <c r="FW345" s="128"/>
      <c r="FX345" s="128"/>
      <c r="FY345" s="128"/>
      <c r="FZ345" s="128"/>
      <c r="GA345" s="128"/>
      <c r="GB345" s="128"/>
      <c r="GC345" s="128"/>
      <c r="GD345" s="128"/>
      <c r="GE345" s="128"/>
      <c r="GF345" s="128"/>
      <c r="GG345" s="128"/>
      <c r="GH345" s="128"/>
      <c r="GI345" s="128"/>
      <c r="GJ345" s="128"/>
      <c r="GK345" s="128"/>
      <c r="GL345" s="128"/>
      <c r="GM345" s="128"/>
      <c r="GN345" s="128"/>
      <c r="GO345" s="128"/>
      <c r="GP345" s="128"/>
      <c r="GQ345" s="128"/>
      <c r="GR345" s="128"/>
      <c r="GS345" s="128"/>
      <c r="GT345" s="128"/>
      <c r="GU345" s="128"/>
      <c r="GV345" s="128"/>
      <c r="GW345" s="128"/>
      <c r="GX345" s="128"/>
      <c r="GY345" s="128"/>
      <c r="GZ345" s="128"/>
      <c r="HA345" s="128"/>
      <c r="HB345" s="128"/>
      <c r="HC345" s="128"/>
      <c r="HD345" s="128"/>
      <c r="HE345" s="128"/>
      <c r="HF345" s="128"/>
      <c r="HG345" s="128"/>
      <c r="HH345" s="128"/>
      <c r="HI345" s="128"/>
      <c r="HJ345" s="128"/>
      <c r="HK345" s="128"/>
      <c r="HL345" s="128"/>
      <c r="HM345" s="128"/>
      <c r="HN345" s="128"/>
      <c r="HO345" s="128"/>
      <c r="HP345" s="128"/>
      <c r="HQ345" s="128"/>
      <c r="HR345" s="128"/>
      <c r="HS345" s="128"/>
      <c r="HT345" s="128"/>
      <c r="HU345" s="128"/>
      <c r="HV345" s="128"/>
      <c r="HW345" s="128"/>
      <c r="HX345" s="128"/>
      <c r="HY345" s="128"/>
      <c r="HZ345" s="128"/>
      <c r="IA345" s="128"/>
    </row>
    <row r="346" s="45" customFormat="1" spans="1:235">
      <c r="A346" s="241"/>
      <c r="B346" s="241"/>
      <c r="C346" s="241"/>
      <c r="D346" s="241"/>
      <c r="E346" s="241"/>
      <c r="F346" s="241"/>
      <c r="G346" s="241"/>
      <c r="H346" s="241"/>
      <c r="I346" s="241"/>
      <c r="J346" s="241"/>
      <c r="K346" s="241"/>
      <c r="L346" s="241"/>
      <c r="M346" s="241"/>
      <c r="N346" s="241"/>
      <c r="O346" s="219"/>
      <c r="P346" s="222"/>
      <c r="Q346" s="231"/>
      <c r="R346" s="232"/>
      <c r="S346" s="231"/>
      <c r="T346" s="232"/>
      <c r="U346" s="231"/>
      <c r="V346" s="232"/>
      <c r="W346" s="231"/>
      <c r="X346" s="231"/>
      <c r="Y346" s="236"/>
      <c r="Z346" s="231"/>
      <c r="AA346" s="236"/>
      <c r="AB346" s="231"/>
      <c r="AC346" s="236"/>
      <c r="AD346" s="235"/>
      <c r="AE346" s="235"/>
      <c r="AF346" s="235"/>
      <c r="AG346" s="128"/>
      <c r="AH346" s="128"/>
      <c r="AI346" s="128"/>
      <c r="AJ346" s="128"/>
      <c r="AK346" s="128"/>
      <c r="AL346" s="128"/>
      <c r="AM346" s="128"/>
      <c r="AN346" s="128"/>
      <c r="AO346" s="128"/>
      <c r="AP346" s="128"/>
      <c r="AQ346" s="128"/>
      <c r="AR346" s="128"/>
      <c r="AS346" s="128"/>
      <c r="AT346" s="128"/>
      <c r="AU346" s="128"/>
      <c r="AV346" s="128"/>
      <c r="AW346" s="128"/>
      <c r="AX346" s="128"/>
      <c r="AY346" s="128"/>
      <c r="AZ346" s="128"/>
      <c r="BA346" s="128"/>
      <c r="BB346" s="128"/>
      <c r="BC346" s="128"/>
      <c r="BD346" s="128"/>
      <c r="BE346" s="128"/>
      <c r="BF346" s="128"/>
      <c r="BG346" s="128"/>
      <c r="BH346" s="128"/>
      <c r="BI346" s="128"/>
      <c r="BJ346" s="128"/>
      <c r="BK346" s="128"/>
      <c r="BL346" s="128"/>
      <c r="BM346" s="128"/>
      <c r="BN346" s="128"/>
      <c r="BO346" s="128"/>
      <c r="BP346" s="128"/>
      <c r="BQ346" s="128"/>
      <c r="BR346" s="128"/>
      <c r="BS346" s="128"/>
      <c r="BT346" s="128"/>
      <c r="BU346" s="128"/>
      <c r="BV346" s="128"/>
      <c r="BW346" s="128"/>
      <c r="BX346" s="128"/>
      <c r="BY346" s="128"/>
      <c r="BZ346" s="128"/>
      <c r="CA346" s="128"/>
      <c r="CB346" s="128"/>
      <c r="CC346" s="128"/>
      <c r="CD346" s="128"/>
      <c r="CE346" s="128"/>
      <c r="CF346" s="128"/>
      <c r="CG346" s="128"/>
      <c r="CH346" s="128"/>
      <c r="CI346" s="128"/>
      <c r="CJ346" s="128"/>
      <c r="CK346" s="128"/>
      <c r="CL346" s="128"/>
      <c r="CM346" s="128"/>
      <c r="CN346" s="128"/>
      <c r="CO346" s="128"/>
      <c r="CP346" s="128"/>
      <c r="CQ346" s="128"/>
      <c r="CR346" s="128"/>
      <c r="CS346" s="128"/>
      <c r="CT346" s="128"/>
      <c r="CU346" s="128"/>
      <c r="CV346" s="128"/>
      <c r="CW346" s="128"/>
      <c r="CX346" s="128"/>
      <c r="CY346" s="128"/>
      <c r="CZ346" s="128"/>
      <c r="DA346" s="128"/>
      <c r="DB346" s="128"/>
      <c r="DC346" s="128"/>
      <c r="DD346" s="128"/>
      <c r="DE346" s="128"/>
      <c r="DF346" s="128"/>
      <c r="DG346" s="128"/>
      <c r="DH346" s="128"/>
      <c r="DI346" s="128"/>
      <c r="DJ346" s="128"/>
      <c r="DK346" s="128"/>
      <c r="DL346" s="128"/>
      <c r="DM346" s="128"/>
      <c r="DN346" s="128"/>
      <c r="DO346" s="128"/>
      <c r="DP346" s="128"/>
      <c r="DQ346" s="128"/>
      <c r="DR346" s="128"/>
      <c r="DS346" s="128"/>
      <c r="DT346" s="128"/>
      <c r="DU346" s="128"/>
      <c r="DV346" s="128"/>
      <c r="DW346" s="128"/>
      <c r="DX346" s="128"/>
      <c r="DY346" s="128"/>
      <c r="DZ346" s="128"/>
      <c r="EA346" s="128"/>
      <c r="EB346" s="128"/>
      <c r="EC346" s="128"/>
      <c r="ED346" s="128"/>
      <c r="EE346" s="128"/>
      <c r="EF346" s="128"/>
      <c r="EG346" s="128"/>
      <c r="EH346" s="128"/>
      <c r="EI346" s="128"/>
      <c r="EJ346" s="128"/>
      <c r="EK346" s="128"/>
      <c r="EL346" s="128"/>
      <c r="EM346" s="128"/>
      <c r="EN346" s="128"/>
      <c r="EO346" s="128"/>
      <c r="EP346" s="128"/>
      <c r="EQ346" s="128"/>
      <c r="ER346" s="128"/>
      <c r="ES346" s="128"/>
      <c r="ET346" s="128"/>
      <c r="EU346" s="128"/>
      <c r="EV346" s="128"/>
      <c r="EW346" s="128"/>
      <c r="EX346" s="128"/>
      <c r="EY346" s="128"/>
      <c r="EZ346" s="128"/>
      <c r="FA346" s="128"/>
      <c r="FB346" s="128"/>
      <c r="FC346" s="128"/>
      <c r="FD346" s="128"/>
      <c r="FE346" s="128"/>
      <c r="FF346" s="128"/>
      <c r="FG346" s="128"/>
      <c r="FH346" s="128"/>
      <c r="FI346" s="128"/>
      <c r="FJ346" s="128"/>
      <c r="FK346" s="128"/>
      <c r="FL346" s="128"/>
      <c r="FM346" s="128"/>
      <c r="FN346" s="128"/>
      <c r="FO346" s="128"/>
      <c r="FP346" s="128"/>
      <c r="FQ346" s="128"/>
      <c r="FR346" s="128"/>
      <c r="FS346" s="128"/>
      <c r="FT346" s="128"/>
      <c r="FU346" s="128"/>
      <c r="FV346" s="128"/>
      <c r="FW346" s="128"/>
      <c r="FX346" s="128"/>
      <c r="FY346" s="128"/>
      <c r="FZ346" s="128"/>
      <c r="GA346" s="128"/>
      <c r="GB346" s="128"/>
      <c r="GC346" s="128"/>
      <c r="GD346" s="128"/>
      <c r="GE346" s="128"/>
      <c r="GF346" s="128"/>
      <c r="GG346" s="128"/>
      <c r="GH346" s="128"/>
      <c r="GI346" s="128"/>
      <c r="GJ346" s="128"/>
      <c r="GK346" s="128"/>
      <c r="GL346" s="128"/>
      <c r="GM346" s="128"/>
      <c r="GN346" s="128"/>
      <c r="GO346" s="128"/>
      <c r="GP346" s="128"/>
      <c r="GQ346" s="128"/>
      <c r="GR346" s="128"/>
      <c r="GS346" s="128"/>
      <c r="GT346" s="128"/>
      <c r="GU346" s="128"/>
      <c r="GV346" s="128"/>
      <c r="GW346" s="128"/>
      <c r="GX346" s="128"/>
      <c r="GY346" s="128"/>
      <c r="GZ346" s="128"/>
      <c r="HA346" s="128"/>
      <c r="HB346" s="128"/>
      <c r="HC346" s="128"/>
      <c r="HD346" s="128"/>
      <c r="HE346" s="128"/>
      <c r="HF346" s="128"/>
      <c r="HG346" s="128"/>
      <c r="HH346" s="128"/>
      <c r="HI346" s="128"/>
      <c r="HJ346" s="128"/>
      <c r="HK346" s="128"/>
      <c r="HL346" s="128"/>
      <c r="HM346" s="128"/>
      <c r="HN346" s="128"/>
      <c r="HO346" s="128"/>
      <c r="HP346" s="128"/>
      <c r="HQ346" s="128"/>
      <c r="HR346" s="128"/>
      <c r="HS346" s="128"/>
      <c r="HT346" s="128"/>
      <c r="HU346" s="128"/>
      <c r="HV346" s="128"/>
      <c r="HW346" s="128"/>
      <c r="HX346" s="128"/>
      <c r="HY346" s="128"/>
      <c r="HZ346" s="128"/>
      <c r="IA346" s="128"/>
    </row>
    <row r="347" s="45" customFormat="1" spans="1:235">
      <c r="A347" s="128"/>
      <c r="B347" s="132"/>
      <c r="C347" s="132"/>
      <c r="D347" s="132"/>
      <c r="E347" s="128"/>
      <c r="F347" s="132"/>
      <c r="G347" s="128"/>
      <c r="H347" s="132"/>
      <c r="I347" s="132"/>
      <c r="J347" s="132"/>
      <c r="K347" s="132"/>
      <c r="L347" s="132"/>
      <c r="M347" s="132"/>
      <c r="N347" s="128"/>
      <c r="O347" s="218"/>
      <c r="P347" s="218"/>
      <c r="Q347" s="218"/>
      <c r="R347" s="218"/>
      <c r="S347" s="218"/>
      <c r="T347" s="218"/>
      <c r="U347" s="218"/>
      <c r="V347" s="218"/>
      <c r="W347" s="218"/>
      <c r="X347" s="218"/>
      <c r="Y347" s="218"/>
      <c r="Z347" s="218"/>
      <c r="AA347" s="218"/>
      <c r="AB347" s="218"/>
      <c r="AC347" s="218"/>
      <c r="AD347" s="128"/>
      <c r="AE347" s="128"/>
      <c r="AF347" s="128"/>
      <c r="AG347" s="128"/>
      <c r="AH347" s="128"/>
      <c r="AI347" s="128"/>
      <c r="AJ347" s="128"/>
      <c r="AK347" s="128"/>
      <c r="AL347" s="128"/>
      <c r="AM347" s="128"/>
      <c r="AN347" s="128"/>
      <c r="AO347" s="128"/>
      <c r="AP347" s="128"/>
      <c r="AQ347" s="128"/>
      <c r="AR347" s="128"/>
      <c r="AS347" s="128"/>
      <c r="AT347" s="128"/>
      <c r="AU347" s="128"/>
      <c r="AV347" s="128"/>
      <c r="AW347" s="128"/>
      <c r="AX347" s="128"/>
      <c r="AY347" s="128"/>
      <c r="AZ347" s="128"/>
      <c r="BA347" s="128"/>
      <c r="BB347" s="128"/>
      <c r="BC347" s="128"/>
      <c r="BD347" s="128"/>
      <c r="BE347" s="128"/>
      <c r="BF347" s="128"/>
      <c r="BG347" s="128"/>
      <c r="BH347" s="128"/>
      <c r="BI347" s="128"/>
      <c r="BJ347" s="128"/>
      <c r="BK347" s="128"/>
      <c r="BL347" s="128"/>
      <c r="BM347" s="128"/>
      <c r="BN347" s="128"/>
      <c r="BO347" s="128"/>
      <c r="BP347" s="128"/>
      <c r="BQ347" s="128"/>
      <c r="BR347" s="128"/>
      <c r="BS347" s="128"/>
      <c r="BT347" s="128"/>
      <c r="BU347" s="128"/>
      <c r="BV347" s="128"/>
      <c r="BW347" s="128"/>
      <c r="BX347" s="128"/>
      <c r="BY347" s="128"/>
      <c r="BZ347" s="128"/>
      <c r="CA347" s="128"/>
      <c r="CB347" s="128"/>
      <c r="CC347" s="128"/>
      <c r="CD347" s="128"/>
      <c r="CE347" s="128"/>
      <c r="CF347" s="128"/>
      <c r="CG347" s="128"/>
      <c r="CH347" s="128"/>
      <c r="CI347" s="128"/>
      <c r="CJ347" s="128"/>
      <c r="CK347" s="128"/>
      <c r="CL347" s="128"/>
      <c r="CM347" s="128"/>
      <c r="CN347" s="128"/>
      <c r="CO347" s="128"/>
      <c r="CP347" s="128"/>
      <c r="CQ347" s="128"/>
      <c r="CR347" s="128"/>
      <c r="CS347" s="128"/>
      <c r="CT347" s="128"/>
      <c r="CU347" s="128"/>
      <c r="CV347" s="128"/>
      <c r="CW347" s="128"/>
      <c r="CX347" s="128"/>
      <c r="CY347" s="128"/>
      <c r="CZ347" s="128"/>
      <c r="DA347" s="128"/>
      <c r="DB347" s="128"/>
      <c r="DC347" s="128"/>
      <c r="DD347" s="128"/>
      <c r="DE347" s="128"/>
      <c r="DF347" s="128"/>
      <c r="DG347" s="128"/>
      <c r="DH347" s="128"/>
      <c r="DI347" s="128"/>
      <c r="DJ347" s="128"/>
      <c r="DK347" s="128"/>
      <c r="DL347" s="128"/>
      <c r="DM347" s="128"/>
      <c r="DN347" s="128"/>
      <c r="DO347" s="128"/>
      <c r="DP347" s="128"/>
      <c r="DQ347" s="128"/>
      <c r="DR347" s="128"/>
      <c r="DS347" s="128"/>
      <c r="DT347" s="128"/>
      <c r="DU347" s="128"/>
      <c r="DV347" s="128"/>
      <c r="DW347" s="128"/>
      <c r="DX347" s="128"/>
      <c r="DY347" s="128"/>
      <c r="DZ347" s="128"/>
      <c r="EA347" s="128"/>
      <c r="EB347" s="128"/>
      <c r="EC347" s="128"/>
      <c r="ED347" s="128"/>
      <c r="EE347" s="128"/>
      <c r="EF347" s="128"/>
      <c r="EG347" s="128"/>
      <c r="EH347" s="128"/>
      <c r="EI347" s="128"/>
      <c r="EJ347" s="128"/>
      <c r="EK347" s="128"/>
      <c r="EL347" s="128"/>
      <c r="EM347" s="128"/>
      <c r="EN347" s="128"/>
      <c r="EO347" s="128"/>
      <c r="EP347" s="128"/>
      <c r="EQ347" s="128"/>
      <c r="ER347" s="128"/>
      <c r="ES347" s="128"/>
      <c r="ET347" s="128"/>
      <c r="EU347" s="128"/>
      <c r="EV347" s="128"/>
      <c r="EW347" s="128"/>
      <c r="EX347" s="128"/>
      <c r="EY347" s="128"/>
      <c r="EZ347" s="128"/>
      <c r="FA347" s="128"/>
      <c r="FB347" s="128"/>
      <c r="FC347" s="128"/>
      <c r="FD347" s="128"/>
      <c r="FE347" s="128"/>
      <c r="FF347" s="128"/>
      <c r="FG347" s="128"/>
      <c r="FH347" s="128"/>
      <c r="FI347" s="128"/>
      <c r="FJ347" s="128"/>
      <c r="FK347" s="128"/>
      <c r="FL347" s="128"/>
      <c r="FM347" s="128"/>
      <c r="FN347" s="128"/>
      <c r="FO347" s="128"/>
      <c r="FP347" s="128"/>
      <c r="FQ347" s="128"/>
      <c r="FR347" s="128"/>
      <c r="FS347" s="128"/>
      <c r="FT347" s="128"/>
      <c r="FU347" s="128"/>
      <c r="FV347" s="128"/>
      <c r="FW347" s="128"/>
      <c r="FX347" s="128"/>
      <c r="FY347" s="128"/>
      <c r="FZ347" s="128"/>
      <c r="GA347" s="128"/>
      <c r="GB347" s="128"/>
      <c r="GC347" s="128"/>
      <c r="GD347" s="128"/>
      <c r="GE347" s="128"/>
      <c r="GF347" s="128"/>
      <c r="GG347" s="128"/>
      <c r="GH347" s="128"/>
      <c r="GI347" s="128"/>
      <c r="GJ347" s="128"/>
      <c r="GK347" s="128"/>
      <c r="GL347" s="128"/>
      <c r="GM347" s="128"/>
      <c r="GN347" s="128"/>
      <c r="GO347" s="128"/>
      <c r="GP347" s="128"/>
      <c r="GQ347" s="128"/>
      <c r="GR347" s="128"/>
      <c r="GS347" s="128"/>
      <c r="GT347" s="128"/>
      <c r="GU347" s="128"/>
      <c r="GV347" s="128"/>
      <c r="GW347" s="128"/>
      <c r="GX347" s="128"/>
      <c r="GY347" s="128"/>
      <c r="GZ347" s="128"/>
      <c r="HA347" s="128"/>
      <c r="HB347" s="128"/>
      <c r="HC347" s="128"/>
      <c r="HD347" s="128"/>
      <c r="HE347" s="128"/>
      <c r="HF347" s="128"/>
      <c r="HG347" s="128"/>
      <c r="HH347" s="128"/>
      <c r="HI347" s="128"/>
      <c r="HJ347" s="128"/>
      <c r="HK347" s="128"/>
      <c r="HL347" s="128"/>
      <c r="HM347" s="128"/>
      <c r="HN347" s="128"/>
      <c r="HO347" s="128"/>
      <c r="HP347" s="128"/>
      <c r="HQ347" s="128"/>
      <c r="HR347" s="128"/>
      <c r="HS347" s="128"/>
      <c r="HT347" s="128"/>
      <c r="HU347" s="128"/>
      <c r="HV347" s="128"/>
      <c r="HW347" s="128"/>
      <c r="HX347" s="128"/>
      <c r="HY347" s="128"/>
      <c r="HZ347" s="128"/>
      <c r="IA347" s="128"/>
    </row>
    <row r="348" s="45" customFormat="1" spans="1:235">
      <c r="A348" s="128"/>
      <c r="B348" s="132"/>
      <c r="C348" s="132"/>
      <c r="D348" s="132"/>
      <c r="E348" s="128"/>
      <c r="F348" s="132"/>
      <c r="G348" s="128"/>
      <c r="H348" s="132"/>
      <c r="I348" s="132"/>
      <c r="J348" s="132"/>
      <c r="K348" s="132"/>
      <c r="L348" s="132"/>
      <c r="M348" s="132"/>
      <c r="N348" s="128"/>
      <c r="O348" s="218"/>
      <c r="P348" s="218"/>
      <c r="Q348" s="218"/>
      <c r="R348" s="218"/>
      <c r="S348" s="218"/>
      <c r="T348" s="218"/>
      <c r="U348" s="218"/>
      <c r="V348" s="218"/>
      <c r="W348" s="218"/>
      <c r="X348" s="218"/>
      <c r="Y348" s="218"/>
      <c r="Z348" s="218"/>
      <c r="AA348" s="218"/>
      <c r="AB348" s="218"/>
      <c r="AC348" s="218"/>
      <c r="AD348" s="128"/>
      <c r="AE348" s="128"/>
      <c r="AF348" s="128"/>
      <c r="AG348" s="128"/>
      <c r="AH348" s="128"/>
      <c r="AI348" s="128"/>
      <c r="AJ348" s="128"/>
      <c r="AK348" s="128"/>
      <c r="AL348" s="128"/>
      <c r="AM348" s="128"/>
      <c r="AN348" s="128"/>
      <c r="AO348" s="128"/>
      <c r="AP348" s="128"/>
      <c r="AQ348" s="128"/>
      <c r="AR348" s="128"/>
      <c r="AS348" s="128"/>
      <c r="AT348" s="128"/>
      <c r="AU348" s="128"/>
      <c r="AV348" s="128"/>
      <c r="AW348" s="128"/>
      <c r="AX348" s="128"/>
      <c r="AY348" s="128"/>
      <c r="AZ348" s="128"/>
      <c r="BA348" s="128"/>
      <c r="BB348" s="128"/>
      <c r="BC348" s="128"/>
      <c r="BD348" s="128"/>
      <c r="BE348" s="128"/>
      <c r="BF348" s="128"/>
      <c r="BG348" s="128"/>
      <c r="BH348" s="128"/>
      <c r="BI348" s="128"/>
      <c r="BJ348" s="128"/>
      <c r="BK348" s="128"/>
      <c r="BL348" s="128"/>
      <c r="BM348" s="128"/>
      <c r="BN348" s="128"/>
      <c r="BO348" s="128"/>
      <c r="BP348" s="128"/>
      <c r="BQ348" s="128"/>
      <c r="BR348" s="128"/>
      <c r="BS348" s="128"/>
      <c r="BT348" s="128"/>
      <c r="BU348" s="128"/>
      <c r="BV348" s="128"/>
      <c r="BW348" s="128"/>
      <c r="BX348" s="128"/>
      <c r="BY348" s="128"/>
      <c r="BZ348" s="128"/>
      <c r="CA348" s="128"/>
      <c r="CB348" s="128"/>
      <c r="CC348" s="128"/>
      <c r="CD348" s="128"/>
      <c r="CE348" s="128"/>
      <c r="CF348" s="128"/>
      <c r="CG348" s="128"/>
      <c r="CH348" s="128"/>
      <c r="CI348" s="128"/>
      <c r="CJ348" s="128"/>
      <c r="CK348" s="128"/>
      <c r="CL348" s="128"/>
      <c r="CM348" s="128"/>
      <c r="CN348" s="128"/>
      <c r="CO348" s="128"/>
      <c r="CP348" s="128"/>
      <c r="CQ348" s="128"/>
      <c r="CR348" s="128"/>
      <c r="CS348" s="128"/>
      <c r="CT348" s="128"/>
      <c r="CU348" s="128"/>
      <c r="CV348" s="128"/>
      <c r="CW348" s="128"/>
      <c r="CX348" s="128"/>
      <c r="CY348" s="128"/>
      <c r="CZ348" s="128"/>
      <c r="DA348" s="128"/>
      <c r="DB348" s="128"/>
      <c r="DC348" s="128"/>
      <c r="DD348" s="128"/>
      <c r="DE348" s="128"/>
      <c r="DF348" s="128"/>
      <c r="DG348" s="128"/>
      <c r="DH348" s="128"/>
      <c r="DI348" s="128"/>
      <c r="DJ348" s="128"/>
      <c r="DK348" s="128"/>
      <c r="DL348" s="128"/>
      <c r="DM348" s="128"/>
      <c r="DN348" s="128"/>
      <c r="DO348" s="128"/>
      <c r="DP348" s="128"/>
      <c r="DQ348" s="128"/>
      <c r="DR348" s="128"/>
      <c r="DS348" s="128"/>
      <c r="DT348" s="128"/>
      <c r="DU348" s="128"/>
      <c r="DV348" s="128"/>
      <c r="DW348" s="128"/>
      <c r="DX348" s="128"/>
      <c r="DY348" s="128"/>
      <c r="DZ348" s="128"/>
      <c r="EA348" s="128"/>
      <c r="EB348" s="128"/>
      <c r="EC348" s="128"/>
      <c r="ED348" s="128"/>
      <c r="EE348" s="128"/>
      <c r="EF348" s="128"/>
      <c r="EG348" s="128"/>
      <c r="EH348" s="128"/>
      <c r="EI348" s="128"/>
      <c r="EJ348" s="128"/>
      <c r="EK348" s="128"/>
      <c r="EL348" s="128"/>
      <c r="EM348" s="128"/>
      <c r="EN348" s="128"/>
      <c r="EO348" s="128"/>
      <c r="EP348" s="128"/>
      <c r="EQ348" s="128"/>
      <c r="ER348" s="128"/>
      <c r="ES348" s="128"/>
      <c r="ET348" s="128"/>
      <c r="EU348" s="128"/>
      <c r="EV348" s="128"/>
      <c r="EW348" s="128"/>
      <c r="EX348" s="128"/>
      <c r="EY348" s="128"/>
      <c r="EZ348" s="128"/>
      <c r="FA348" s="128"/>
      <c r="FB348" s="128"/>
      <c r="FC348" s="128"/>
      <c r="FD348" s="128"/>
      <c r="FE348" s="128"/>
      <c r="FF348" s="128"/>
      <c r="FG348" s="128"/>
      <c r="FH348" s="128"/>
      <c r="FI348" s="128"/>
      <c r="FJ348" s="128"/>
      <c r="FK348" s="128"/>
      <c r="FL348" s="128"/>
      <c r="FM348" s="128"/>
      <c r="FN348" s="128"/>
      <c r="FO348" s="128"/>
      <c r="FP348" s="128"/>
      <c r="FQ348" s="128"/>
      <c r="FR348" s="128"/>
      <c r="FS348" s="128"/>
      <c r="FT348" s="128"/>
      <c r="FU348" s="128"/>
      <c r="FV348" s="128"/>
      <c r="FW348" s="128"/>
      <c r="FX348" s="128"/>
      <c r="FY348" s="128"/>
      <c r="FZ348" s="128"/>
      <c r="GA348" s="128"/>
      <c r="GB348" s="128"/>
      <c r="GC348" s="128"/>
      <c r="GD348" s="128"/>
      <c r="GE348" s="128"/>
      <c r="GF348" s="128"/>
      <c r="GG348" s="128"/>
      <c r="GH348" s="128"/>
      <c r="GI348" s="128"/>
      <c r="GJ348" s="128"/>
      <c r="GK348" s="128"/>
      <c r="GL348" s="128"/>
      <c r="GM348" s="128"/>
      <c r="GN348" s="128"/>
      <c r="GO348" s="128"/>
      <c r="GP348" s="128"/>
      <c r="GQ348" s="128"/>
      <c r="GR348" s="128"/>
      <c r="GS348" s="128"/>
      <c r="GT348" s="128"/>
      <c r="GU348" s="128"/>
      <c r="GV348" s="128"/>
      <c r="GW348" s="128"/>
      <c r="GX348" s="128"/>
      <c r="GY348" s="128"/>
      <c r="GZ348" s="128"/>
      <c r="HA348" s="128"/>
      <c r="HB348" s="128"/>
      <c r="HC348" s="128"/>
      <c r="HD348" s="128"/>
      <c r="HE348" s="128"/>
      <c r="HF348" s="128"/>
      <c r="HG348" s="128"/>
      <c r="HH348" s="128"/>
      <c r="HI348" s="128"/>
      <c r="HJ348" s="128"/>
      <c r="HK348" s="128"/>
      <c r="HL348" s="128"/>
      <c r="HM348" s="128"/>
      <c r="HN348" s="128"/>
      <c r="HO348" s="128"/>
      <c r="HP348" s="128"/>
      <c r="HQ348" s="128"/>
      <c r="HR348" s="128"/>
      <c r="HS348" s="128"/>
      <c r="HT348" s="128"/>
      <c r="HU348" s="128"/>
      <c r="HV348" s="128"/>
      <c r="HW348" s="128"/>
      <c r="HX348" s="128"/>
      <c r="HY348" s="128"/>
      <c r="HZ348" s="128"/>
      <c r="IA348" s="128"/>
    </row>
    <row r="349" s="45" customFormat="1" spans="1:235">
      <c r="A349" s="128"/>
      <c r="B349" s="132"/>
      <c r="C349" s="132"/>
      <c r="D349" s="132"/>
      <c r="E349" s="128"/>
      <c r="F349" s="132"/>
      <c r="G349" s="128"/>
      <c r="H349" s="132"/>
      <c r="I349" s="132"/>
      <c r="J349" s="132"/>
      <c r="K349" s="132"/>
      <c r="L349" s="132"/>
      <c r="M349" s="132"/>
      <c r="N349" s="128"/>
      <c r="O349" s="218"/>
      <c r="P349" s="218"/>
      <c r="Q349" s="218"/>
      <c r="R349" s="218"/>
      <c r="S349" s="218"/>
      <c r="T349" s="218"/>
      <c r="U349" s="218"/>
      <c r="V349" s="218"/>
      <c r="W349" s="218"/>
      <c r="X349" s="218"/>
      <c r="Y349" s="218"/>
      <c r="Z349" s="218"/>
      <c r="AA349" s="218"/>
      <c r="AB349" s="218"/>
      <c r="AC349" s="218"/>
      <c r="AD349" s="128"/>
      <c r="AE349" s="128"/>
      <c r="AF349" s="128"/>
      <c r="AG349" s="128"/>
      <c r="AH349" s="128"/>
      <c r="AI349" s="128"/>
      <c r="AJ349" s="128"/>
      <c r="AK349" s="128"/>
      <c r="AL349" s="128"/>
      <c r="AM349" s="128"/>
      <c r="AN349" s="128"/>
      <c r="AO349" s="128"/>
      <c r="AP349" s="128"/>
      <c r="AQ349" s="128"/>
      <c r="AR349" s="128"/>
      <c r="AS349" s="128"/>
      <c r="AT349" s="128"/>
      <c r="AU349" s="128"/>
      <c r="AV349" s="128"/>
      <c r="AW349" s="128"/>
      <c r="AX349" s="128"/>
      <c r="AY349" s="128"/>
      <c r="AZ349" s="128"/>
      <c r="BA349" s="128"/>
      <c r="BB349" s="128"/>
      <c r="BC349" s="128"/>
      <c r="BD349" s="128"/>
      <c r="BE349" s="128"/>
      <c r="BF349" s="128"/>
      <c r="BG349" s="128"/>
      <c r="BH349" s="128"/>
      <c r="BI349" s="128"/>
      <c r="BJ349" s="128"/>
      <c r="BK349" s="128"/>
      <c r="BL349" s="128"/>
      <c r="BM349" s="128"/>
      <c r="BN349" s="128"/>
      <c r="BO349" s="128"/>
      <c r="BP349" s="128"/>
      <c r="BQ349" s="128"/>
      <c r="BR349" s="128"/>
      <c r="BS349" s="128"/>
      <c r="BT349" s="128"/>
      <c r="BU349" s="128"/>
      <c r="BV349" s="128"/>
      <c r="BW349" s="128"/>
      <c r="BX349" s="128"/>
      <c r="BY349" s="128"/>
      <c r="BZ349" s="128"/>
      <c r="CA349" s="128"/>
      <c r="CB349" s="128"/>
      <c r="CC349" s="128"/>
      <c r="CD349" s="128"/>
      <c r="CE349" s="128"/>
      <c r="CF349" s="128"/>
      <c r="CG349" s="128"/>
      <c r="CH349" s="128"/>
      <c r="CI349" s="128"/>
      <c r="CJ349" s="128"/>
      <c r="CK349" s="128"/>
      <c r="CL349" s="128"/>
      <c r="CM349" s="128"/>
      <c r="CN349" s="128"/>
      <c r="CO349" s="128"/>
      <c r="CP349" s="128"/>
      <c r="CQ349" s="128"/>
      <c r="CR349" s="128"/>
      <c r="CS349" s="128"/>
      <c r="CT349" s="128"/>
      <c r="CU349" s="128"/>
      <c r="CV349" s="128"/>
      <c r="CW349" s="128"/>
      <c r="CX349" s="128"/>
      <c r="CY349" s="128"/>
      <c r="CZ349" s="128"/>
      <c r="DA349" s="128"/>
      <c r="DB349" s="128"/>
      <c r="DC349" s="128"/>
      <c r="DD349" s="128"/>
      <c r="DE349" s="128"/>
      <c r="DF349" s="128"/>
      <c r="DG349" s="128"/>
      <c r="DH349" s="128"/>
      <c r="DI349" s="128"/>
      <c r="DJ349" s="128"/>
      <c r="DK349" s="128"/>
      <c r="DL349" s="128"/>
      <c r="DM349" s="128"/>
      <c r="DN349" s="128"/>
      <c r="DO349" s="128"/>
      <c r="DP349" s="128"/>
      <c r="DQ349" s="128"/>
      <c r="DR349" s="128"/>
      <c r="DS349" s="128"/>
      <c r="DT349" s="128"/>
      <c r="DU349" s="128"/>
      <c r="DV349" s="128"/>
      <c r="DW349" s="128"/>
      <c r="DX349" s="128"/>
      <c r="DY349" s="128"/>
      <c r="DZ349" s="128"/>
      <c r="EA349" s="128"/>
      <c r="EB349" s="128"/>
      <c r="EC349" s="128"/>
      <c r="ED349" s="128"/>
      <c r="EE349" s="128"/>
      <c r="EF349" s="128"/>
      <c r="EG349" s="128"/>
      <c r="EH349" s="128"/>
      <c r="EI349" s="128"/>
      <c r="EJ349" s="128"/>
      <c r="EK349" s="128"/>
      <c r="EL349" s="128"/>
      <c r="EM349" s="128"/>
      <c r="EN349" s="128"/>
      <c r="EO349" s="128"/>
      <c r="EP349" s="128"/>
      <c r="EQ349" s="128"/>
      <c r="ER349" s="128"/>
      <c r="ES349" s="128"/>
      <c r="ET349" s="128"/>
      <c r="EU349" s="128"/>
      <c r="EV349" s="128"/>
      <c r="EW349" s="128"/>
      <c r="EX349" s="128"/>
      <c r="EY349" s="128"/>
      <c r="EZ349" s="128"/>
      <c r="FA349" s="128"/>
      <c r="FB349" s="128"/>
      <c r="FC349" s="128"/>
      <c r="FD349" s="128"/>
      <c r="FE349" s="128"/>
      <c r="FF349" s="128"/>
      <c r="FG349" s="128"/>
      <c r="FH349" s="128"/>
      <c r="FI349" s="128"/>
      <c r="FJ349" s="128"/>
      <c r="FK349" s="128"/>
      <c r="FL349" s="128"/>
      <c r="FM349" s="128"/>
      <c r="FN349" s="128"/>
      <c r="FO349" s="128"/>
      <c r="FP349" s="128"/>
      <c r="FQ349" s="128"/>
      <c r="FR349" s="128"/>
      <c r="FS349" s="128"/>
      <c r="FT349" s="128"/>
      <c r="FU349" s="128"/>
      <c r="FV349" s="128"/>
      <c r="FW349" s="128"/>
      <c r="FX349" s="128"/>
      <c r="FY349" s="128"/>
      <c r="FZ349" s="128"/>
      <c r="GA349" s="128"/>
      <c r="GB349" s="128"/>
      <c r="GC349" s="128"/>
      <c r="GD349" s="128"/>
      <c r="GE349" s="128"/>
      <c r="GF349" s="128"/>
      <c r="GG349" s="128"/>
      <c r="GH349" s="128"/>
      <c r="GI349" s="128"/>
      <c r="GJ349" s="128"/>
      <c r="GK349" s="128"/>
      <c r="GL349" s="128"/>
      <c r="GM349" s="128"/>
      <c r="GN349" s="128"/>
      <c r="GO349" s="128"/>
      <c r="GP349" s="128"/>
      <c r="GQ349" s="128"/>
      <c r="GR349" s="128"/>
      <c r="GS349" s="128"/>
      <c r="GT349" s="128"/>
      <c r="GU349" s="128"/>
      <c r="GV349" s="128"/>
      <c r="GW349" s="128"/>
      <c r="GX349" s="128"/>
      <c r="GY349" s="128"/>
      <c r="GZ349" s="128"/>
      <c r="HA349" s="128"/>
      <c r="HB349" s="128"/>
      <c r="HC349" s="128"/>
      <c r="HD349" s="128"/>
      <c r="HE349" s="128"/>
      <c r="HF349" s="128"/>
      <c r="HG349" s="128"/>
      <c r="HH349" s="128"/>
      <c r="HI349" s="128"/>
      <c r="HJ349" s="128"/>
      <c r="HK349" s="128"/>
      <c r="HL349" s="128"/>
      <c r="HM349" s="128"/>
      <c r="HN349" s="128"/>
      <c r="HO349" s="128"/>
      <c r="HP349" s="128"/>
      <c r="HQ349" s="128"/>
      <c r="HR349" s="128"/>
      <c r="HS349" s="128"/>
      <c r="HT349" s="128"/>
      <c r="HU349" s="128"/>
      <c r="HV349" s="128"/>
      <c r="HW349" s="128"/>
      <c r="HX349" s="128"/>
      <c r="HY349" s="128"/>
      <c r="HZ349" s="128"/>
      <c r="IA349" s="128"/>
    </row>
    <row r="350" s="45" customFormat="1" spans="1:235">
      <c r="A350" s="128"/>
      <c r="B350" s="132"/>
      <c r="C350" s="132"/>
      <c r="D350" s="132"/>
      <c r="E350" s="128"/>
      <c r="F350" s="132"/>
      <c r="G350" s="128"/>
      <c r="H350" s="132"/>
      <c r="I350" s="132"/>
      <c r="J350" s="132"/>
      <c r="K350" s="132"/>
      <c r="L350" s="132"/>
      <c r="M350" s="132"/>
      <c r="N350" s="128"/>
      <c r="O350" s="218"/>
      <c r="P350" s="218"/>
      <c r="Q350" s="218"/>
      <c r="R350" s="218"/>
      <c r="S350" s="218"/>
      <c r="T350" s="218"/>
      <c r="U350" s="218"/>
      <c r="V350" s="218"/>
      <c r="W350" s="218"/>
      <c r="X350" s="218"/>
      <c r="Y350" s="218"/>
      <c r="Z350" s="218"/>
      <c r="AA350" s="218"/>
      <c r="AB350" s="218"/>
      <c r="AC350" s="218"/>
      <c r="AD350" s="128"/>
      <c r="AE350" s="128"/>
      <c r="AF350" s="128"/>
      <c r="AG350" s="128"/>
      <c r="AH350" s="128"/>
      <c r="AI350" s="128"/>
      <c r="AJ350" s="128"/>
      <c r="AK350" s="128"/>
      <c r="AL350" s="128"/>
      <c r="AM350" s="128"/>
      <c r="AN350" s="128"/>
      <c r="AO350" s="128"/>
      <c r="AP350" s="128"/>
      <c r="AQ350" s="128"/>
      <c r="AR350" s="128"/>
      <c r="AS350" s="128"/>
      <c r="AT350" s="128"/>
      <c r="AU350" s="128"/>
      <c r="AV350" s="128"/>
      <c r="AW350" s="128"/>
      <c r="AX350" s="128"/>
      <c r="AY350" s="128"/>
      <c r="AZ350" s="128"/>
      <c r="BA350" s="128"/>
      <c r="BB350" s="128"/>
      <c r="BC350" s="128"/>
      <c r="BD350" s="128"/>
      <c r="BE350" s="128"/>
      <c r="BF350" s="128"/>
      <c r="BG350" s="128"/>
      <c r="BH350" s="128"/>
      <c r="BI350" s="128"/>
      <c r="BJ350" s="128"/>
      <c r="BK350" s="128"/>
      <c r="BL350" s="128"/>
      <c r="BM350" s="128"/>
      <c r="BN350" s="128"/>
      <c r="BO350" s="128"/>
      <c r="BP350" s="128"/>
      <c r="BQ350" s="128"/>
      <c r="BR350" s="128"/>
      <c r="BS350" s="128"/>
      <c r="BT350" s="128"/>
      <c r="BU350" s="128"/>
      <c r="BV350" s="128"/>
      <c r="BW350" s="128"/>
      <c r="BX350" s="128"/>
      <c r="BY350" s="128"/>
      <c r="BZ350" s="128"/>
      <c r="CA350" s="128"/>
      <c r="CB350" s="128"/>
      <c r="CC350" s="128"/>
      <c r="CD350" s="128"/>
      <c r="CE350" s="128"/>
      <c r="CF350" s="128"/>
      <c r="CG350" s="128"/>
      <c r="CH350" s="128"/>
      <c r="CI350" s="128"/>
      <c r="CJ350" s="128"/>
      <c r="CK350" s="128"/>
      <c r="CL350" s="128"/>
      <c r="CM350" s="128"/>
      <c r="CN350" s="128"/>
      <c r="CO350" s="128"/>
      <c r="CP350" s="128"/>
      <c r="CQ350" s="128"/>
      <c r="CR350" s="128"/>
      <c r="CS350" s="128"/>
      <c r="CT350" s="128"/>
      <c r="CU350" s="128"/>
      <c r="CV350" s="128"/>
      <c r="CW350" s="128"/>
      <c r="CX350" s="128"/>
      <c r="CY350" s="128"/>
      <c r="CZ350" s="128"/>
      <c r="DA350" s="128"/>
      <c r="DB350" s="128"/>
      <c r="DC350" s="128"/>
      <c r="DD350" s="128"/>
      <c r="DE350" s="128"/>
      <c r="DF350" s="128"/>
      <c r="DG350" s="128"/>
      <c r="DH350" s="128"/>
      <c r="DI350" s="128"/>
      <c r="DJ350" s="128"/>
      <c r="DK350" s="128"/>
      <c r="DL350" s="128"/>
      <c r="DM350" s="128"/>
      <c r="DN350" s="128"/>
      <c r="DO350" s="128"/>
      <c r="DP350" s="128"/>
      <c r="DQ350" s="128"/>
      <c r="DR350" s="128"/>
      <c r="DS350" s="128"/>
      <c r="DT350" s="128"/>
      <c r="DU350" s="128"/>
      <c r="DV350" s="128"/>
      <c r="DW350" s="128"/>
      <c r="DX350" s="128"/>
      <c r="DY350" s="128"/>
      <c r="DZ350" s="128"/>
      <c r="EA350" s="128"/>
      <c r="EB350" s="128"/>
      <c r="EC350" s="128"/>
      <c r="ED350" s="128"/>
      <c r="EE350" s="128"/>
      <c r="EF350" s="128"/>
      <c r="EG350" s="128"/>
      <c r="EH350" s="128"/>
      <c r="EI350" s="128"/>
      <c r="EJ350" s="128"/>
      <c r="EK350" s="128"/>
      <c r="EL350" s="128"/>
      <c r="EM350" s="128"/>
      <c r="EN350" s="128"/>
      <c r="EO350" s="128"/>
      <c r="EP350" s="128"/>
      <c r="EQ350" s="128"/>
      <c r="ER350" s="128"/>
      <c r="ES350" s="128"/>
      <c r="ET350" s="128"/>
      <c r="EU350" s="128"/>
      <c r="EV350" s="128"/>
      <c r="EW350" s="128"/>
      <c r="EX350" s="128"/>
      <c r="EY350" s="128"/>
      <c r="EZ350" s="128"/>
      <c r="FA350" s="128"/>
      <c r="FB350" s="128"/>
      <c r="FC350" s="128"/>
      <c r="FD350" s="128"/>
      <c r="FE350" s="128"/>
      <c r="FF350" s="128"/>
      <c r="FG350" s="128"/>
      <c r="FH350" s="128"/>
      <c r="FI350" s="128"/>
      <c r="FJ350" s="128"/>
      <c r="FK350" s="128"/>
      <c r="FL350" s="128"/>
      <c r="FM350" s="128"/>
      <c r="FN350" s="128"/>
      <c r="FO350" s="128"/>
      <c r="FP350" s="128"/>
      <c r="FQ350" s="128"/>
      <c r="FR350" s="128"/>
      <c r="FS350" s="128"/>
      <c r="FT350" s="128"/>
      <c r="FU350" s="128"/>
      <c r="FV350" s="128"/>
      <c r="FW350" s="128"/>
      <c r="FX350" s="128"/>
      <c r="FY350" s="128"/>
      <c r="FZ350" s="128"/>
      <c r="GA350" s="128"/>
      <c r="GB350" s="128"/>
      <c r="GC350" s="128"/>
      <c r="GD350" s="128"/>
      <c r="GE350" s="128"/>
      <c r="GF350" s="128"/>
      <c r="GG350" s="128"/>
      <c r="GH350" s="128"/>
      <c r="GI350" s="128"/>
      <c r="GJ350" s="128"/>
      <c r="GK350" s="128"/>
      <c r="GL350" s="128"/>
      <c r="GM350" s="128"/>
      <c r="GN350" s="128"/>
      <c r="GO350" s="128"/>
      <c r="GP350" s="128"/>
      <c r="GQ350" s="128"/>
      <c r="GR350" s="128"/>
      <c r="GS350" s="128"/>
      <c r="GT350" s="128"/>
      <c r="GU350" s="128"/>
      <c r="GV350" s="128"/>
      <c r="GW350" s="128"/>
      <c r="GX350" s="128"/>
      <c r="GY350" s="128"/>
      <c r="GZ350" s="128"/>
      <c r="HA350" s="128"/>
      <c r="HB350" s="128"/>
      <c r="HC350" s="128"/>
      <c r="HD350" s="128"/>
      <c r="HE350" s="128"/>
      <c r="HF350" s="128"/>
      <c r="HG350" s="128"/>
      <c r="HH350" s="128"/>
      <c r="HI350" s="128"/>
      <c r="HJ350" s="128"/>
      <c r="HK350" s="128"/>
      <c r="HL350" s="128"/>
      <c r="HM350" s="128"/>
      <c r="HN350" s="128"/>
      <c r="HO350" s="128"/>
      <c r="HP350" s="128"/>
      <c r="HQ350" s="128"/>
      <c r="HR350" s="128"/>
      <c r="HS350" s="128"/>
      <c r="HT350" s="128"/>
      <c r="HU350" s="128"/>
      <c r="HV350" s="128"/>
      <c r="HW350" s="128"/>
      <c r="HX350" s="128"/>
      <c r="HY350" s="128"/>
      <c r="HZ350" s="128"/>
      <c r="IA350" s="128"/>
    </row>
  </sheetData>
  <mergeCells count="256">
    <mergeCell ref="E1:J1"/>
    <mergeCell ref="K1:N1"/>
    <mergeCell ref="I4:L4"/>
    <mergeCell ref="I5:J5"/>
    <mergeCell ref="K5:L5"/>
    <mergeCell ref="E32:J32"/>
    <mergeCell ref="K32:N32"/>
    <mergeCell ref="I35:L35"/>
    <mergeCell ref="I36:J36"/>
    <mergeCell ref="K36:L36"/>
    <mergeCell ref="E63:J63"/>
    <mergeCell ref="K63:N63"/>
    <mergeCell ref="I66:L66"/>
    <mergeCell ref="I67:J67"/>
    <mergeCell ref="K67:L67"/>
    <mergeCell ref="F94:K94"/>
    <mergeCell ref="L94:N94"/>
    <mergeCell ref="O94:P94"/>
    <mergeCell ref="I95:L95"/>
    <mergeCell ref="M95:N95"/>
    <mergeCell ref="O95:P95"/>
    <mergeCell ref="Q95:R95"/>
    <mergeCell ref="I96:J96"/>
    <mergeCell ref="K96:L96"/>
    <mergeCell ref="M96:N96"/>
    <mergeCell ref="O96:P96"/>
    <mergeCell ref="Q96:R96"/>
    <mergeCell ref="F127:K127"/>
    <mergeCell ref="L127:N127"/>
    <mergeCell ref="I128:L128"/>
    <mergeCell ref="M128:N128"/>
    <mergeCell ref="O128:P128"/>
    <mergeCell ref="Q128:R128"/>
    <mergeCell ref="I129:J129"/>
    <mergeCell ref="K129:L129"/>
    <mergeCell ref="M129:N129"/>
    <mergeCell ref="O129:P129"/>
    <mergeCell ref="Q129:R129"/>
    <mergeCell ref="F159:K159"/>
    <mergeCell ref="L159:N159"/>
    <mergeCell ref="I160:L160"/>
    <mergeCell ref="M160:N160"/>
    <mergeCell ref="O160:P160"/>
    <mergeCell ref="Q160:R160"/>
    <mergeCell ref="S160:T160"/>
    <mergeCell ref="U160:V160"/>
    <mergeCell ref="I161:J161"/>
    <mergeCell ref="K161:L161"/>
    <mergeCell ref="M161:N161"/>
    <mergeCell ref="O161:P161"/>
    <mergeCell ref="Q161:R161"/>
    <mergeCell ref="S161:T161"/>
    <mergeCell ref="U161:V161"/>
    <mergeCell ref="F190:K190"/>
    <mergeCell ref="L190:N190"/>
    <mergeCell ref="I191:L191"/>
    <mergeCell ref="M191:N191"/>
    <mergeCell ref="O191:P191"/>
    <mergeCell ref="Q191:R191"/>
    <mergeCell ref="S191:T191"/>
    <mergeCell ref="U191:V191"/>
    <mergeCell ref="I192:J192"/>
    <mergeCell ref="K192:L192"/>
    <mergeCell ref="M192:N192"/>
    <mergeCell ref="O192:P192"/>
    <mergeCell ref="Q192:R192"/>
    <mergeCell ref="S192:T192"/>
    <mergeCell ref="U192:V192"/>
    <mergeCell ref="F220:K220"/>
    <mergeCell ref="L220:N220"/>
    <mergeCell ref="I221:L221"/>
    <mergeCell ref="M221:N221"/>
    <mergeCell ref="O221:P221"/>
    <mergeCell ref="Q221:R221"/>
    <mergeCell ref="S221:T221"/>
    <mergeCell ref="I222:J222"/>
    <mergeCell ref="K222:L222"/>
    <mergeCell ref="M222:N222"/>
    <mergeCell ref="O222:P222"/>
    <mergeCell ref="Q222:R222"/>
    <mergeCell ref="S222:T222"/>
    <mergeCell ref="E249:J249"/>
    <mergeCell ref="K249:N249"/>
    <mergeCell ref="T249:Y249"/>
    <mergeCell ref="Z249:AC249"/>
    <mergeCell ref="I252:L252"/>
    <mergeCell ref="X252:AA252"/>
    <mergeCell ref="I253:J253"/>
    <mergeCell ref="K253:L253"/>
    <mergeCell ref="X253:Y253"/>
    <mergeCell ref="Z253:AA253"/>
    <mergeCell ref="E271:J271"/>
    <mergeCell ref="K271:N271"/>
    <mergeCell ref="T271:Y271"/>
    <mergeCell ref="Z271:AC271"/>
    <mergeCell ref="I274:L274"/>
    <mergeCell ref="X274:AA274"/>
    <mergeCell ref="I275:J275"/>
    <mergeCell ref="K275:L275"/>
    <mergeCell ref="X275:Y275"/>
    <mergeCell ref="Z275:AA275"/>
    <mergeCell ref="E294:J294"/>
    <mergeCell ref="K294:N294"/>
    <mergeCell ref="T294:Y294"/>
    <mergeCell ref="Z294:AC294"/>
    <mergeCell ref="I297:L297"/>
    <mergeCell ref="X297:AA297"/>
    <mergeCell ref="I298:J298"/>
    <mergeCell ref="K298:L298"/>
    <mergeCell ref="X298:Y298"/>
    <mergeCell ref="Z298:AA298"/>
    <mergeCell ref="E320:J320"/>
    <mergeCell ref="K320:N320"/>
    <mergeCell ref="T320:Y320"/>
    <mergeCell ref="Z320:AC320"/>
    <mergeCell ref="I323:L323"/>
    <mergeCell ref="X323:AA323"/>
    <mergeCell ref="I324:J324"/>
    <mergeCell ref="K324:L324"/>
    <mergeCell ref="X324:Y324"/>
    <mergeCell ref="Z324:AA324"/>
    <mergeCell ref="A4:A6"/>
    <mergeCell ref="A7:A18"/>
    <mergeCell ref="A19:A23"/>
    <mergeCell ref="A24:A31"/>
    <mergeCell ref="A35:A37"/>
    <mergeCell ref="A38:A49"/>
    <mergeCell ref="A50:A54"/>
    <mergeCell ref="A55:A62"/>
    <mergeCell ref="A66:A68"/>
    <mergeCell ref="A69:A80"/>
    <mergeCell ref="A81:A85"/>
    <mergeCell ref="A86:A93"/>
    <mergeCell ref="A95:A97"/>
    <mergeCell ref="A98:A109"/>
    <mergeCell ref="A110:A114"/>
    <mergeCell ref="A115:A123"/>
    <mergeCell ref="A128:A130"/>
    <mergeCell ref="A131:A142"/>
    <mergeCell ref="A143:A147"/>
    <mergeCell ref="A148:A156"/>
    <mergeCell ref="A160:A162"/>
    <mergeCell ref="A163:A174"/>
    <mergeCell ref="A175:A179"/>
    <mergeCell ref="A180:A187"/>
    <mergeCell ref="A191:A193"/>
    <mergeCell ref="A194:A201"/>
    <mergeCell ref="A202:A205"/>
    <mergeCell ref="A206:A217"/>
    <mergeCell ref="A221:A223"/>
    <mergeCell ref="A224:A231"/>
    <mergeCell ref="A232:A235"/>
    <mergeCell ref="A236:A247"/>
    <mergeCell ref="A252:A254"/>
    <mergeCell ref="A255:A261"/>
    <mergeCell ref="A263:A268"/>
    <mergeCell ref="A274:A276"/>
    <mergeCell ref="A277:A283"/>
    <mergeCell ref="A285:A290"/>
    <mergeCell ref="A297:A299"/>
    <mergeCell ref="A300:A307"/>
    <mergeCell ref="A308:A309"/>
    <mergeCell ref="A310:A316"/>
    <mergeCell ref="A323:A325"/>
    <mergeCell ref="A326:A333"/>
    <mergeCell ref="A334:A337"/>
    <mergeCell ref="A338:A344"/>
    <mergeCell ref="H4:H5"/>
    <mergeCell ref="H35:H36"/>
    <mergeCell ref="H66:H67"/>
    <mergeCell ref="H95:H96"/>
    <mergeCell ref="H128:H129"/>
    <mergeCell ref="H160:H161"/>
    <mergeCell ref="H191:H192"/>
    <mergeCell ref="H221:H222"/>
    <mergeCell ref="H252:H253"/>
    <mergeCell ref="H274:H275"/>
    <mergeCell ref="H297:H298"/>
    <mergeCell ref="H323:H324"/>
    <mergeCell ref="P252:P254"/>
    <mergeCell ref="P255:P261"/>
    <mergeCell ref="P263:P268"/>
    <mergeCell ref="P274:P276"/>
    <mergeCell ref="P277:P283"/>
    <mergeCell ref="P285:P290"/>
    <mergeCell ref="P297:P299"/>
    <mergeCell ref="P300:P307"/>
    <mergeCell ref="P308:P309"/>
    <mergeCell ref="P310:P318"/>
    <mergeCell ref="P323:P325"/>
    <mergeCell ref="P326:P333"/>
    <mergeCell ref="P334:P337"/>
    <mergeCell ref="P338:P346"/>
    <mergeCell ref="W252:W253"/>
    <mergeCell ref="W274:W275"/>
    <mergeCell ref="W297:W298"/>
    <mergeCell ref="W323:W324"/>
    <mergeCell ref="B4:C5"/>
    <mergeCell ref="D4:E5"/>
    <mergeCell ref="F4:G5"/>
    <mergeCell ref="M4:N5"/>
    <mergeCell ref="B35:C36"/>
    <mergeCell ref="D35:E36"/>
    <mergeCell ref="F35:G36"/>
    <mergeCell ref="M35:N36"/>
    <mergeCell ref="B66:C67"/>
    <mergeCell ref="D66:E67"/>
    <mergeCell ref="F66:G67"/>
    <mergeCell ref="M66:N67"/>
    <mergeCell ref="B95:C96"/>
    <mergeCell ref="D95:E96"/>
    <mergeCell ref="F95:G96"/>
    <mergeCell ref="B128:C129"/>
    <mergeCell ref="D128:E129"/>
    <mergeCell ref="F128:G129"/>
    <mergeCell ref="B160:C161"/>
    <mergeCell ref="D160:E161"/>
    <mergeCell ref="F160:G161"/>
    <mergeCell ref="B191:C192"/>
    <mergeCell ref="D191:E192"/>
    <mergeCell ref="F191:G192"/>
    <mergeCell ref="B221:C222"/>
    <mergeCell ref="D221:E222"/>
    <mergeCell ref="F221:G222"/>
    <mergeCell ref="B252:C253"/>
    <mergeCell ref="D252:E253"/>
    <mergeCell ref="F252:G253"/>
    <mergeCell ref="AB252:AC253"/>
    <mergeCell ref="M252:N253"/>
    <mergeCell ref="Q252:R253"/>
    <mergeCell ref="S252:T253"/>
    <mergeCell ref="U252:V253"/>
    <mergeCell ref="B274:C275"/>
    <mergeCell ref="D274:E275"/>
    <mergeCell ref="F274:G275"/>
    <mergeCell ref="AB274:AC275"/>
    <mergeCell ref="M274:N275"/>
    <mergeCell ref="Q274:R275"/>
    <mergeCell ref="S274:T275"/>
    <mergeCell ref="U274:V275"/>
    <mergeCell ref="B297:C298"/>
    <mergeCell ref="D297:E298"/>
    <mergeCell ref="F297:G298"/>
    <mergeCell ref="AB297:AC298"/>
    <mergeCell ref="M297:N298"/>
    <mergeCell ref="Q297:R298"/>
    <mergeCell ref="S297:T298"/>
    <mergeCell ref="U297:V298"/>
    <mergeCell ref="B323:C324"/>
    <mergeCell ref="D323:E324"/>
    <mergeCell ref="F323:G324"/>
    <mergeCell ref="AB323:AC324"/>
    <mergeCell ref="M323:N324"/>
    <mergeCell ref="Q323:R324"/>
    <mergeCell ref="S323:T324"/>
    <mergeCell ref="U323:V324"/>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4"/>
  <sheetViews>
    <sheetView workbookViewId="0">
      <selection activeCell="A1" sqref="$A1:$XFD1048576"/>
    </sheetView>
  </sheetViews>
  <sheetFormatPr defaultColWidth="10" defaultRowHeight="15.6"/>
  <cols>
    <col min="1" max="1" width="14.4444444444444" style="78" customWidth="1"/>
    <col min="2" max="7" width="11.25" style="78" customWidth="1"/>
    <col min="8" max="8" width="13.6111111111111" style="78" customWidth="1"/>
    <col min="9" max="12" width="11.25" style="78" customWidth="1"/>
    <col min="13" max="13" width="11.1111111111111" style="78" customWidth="1"/>
    <col min="14" max="14" width="11.25" style="78" customWidth="1"/>
    <col min="15" max="15" width="15.2777777777778" style="78" hidden="1" customWidth="1"/>
    <col min="16" max="16384" width="10" style="78"/>
  </cols>
  <sheetData>
    <row r="1" s="78" customFormat="1" ht="33.6" spans="1:14">
      <c r="A1" s="59"/>
      <c r="B1" s="60"/>
      <c r="C1" s="60"/>
      <c r="D1" s="60"/>
      <c r="E1" s="79" t="s">
        <v>101</v>
      </c>
      <c r="F1" s="79"/>
      <c r="G1" s="79"/>
      <c r="H1" s="79"/>
      <c r="I1" s="79"/>
      <c r="J1" s="79"/>
      <c r="K1" s="75" t="s">
        <v>145</v>
      </c>
      <c r="L1" s="75"/>
      <c r="M1" s="75"/>
      <c r="N1" s="75"/>
    </row>
    <row r="2" s="78" customFormat="1" spans="1:14">
      <c r="A2" s="62"/>
      <c r="B2" s="63"/>
      <c r="C2" s="63"/>
      <c r="D2" s="63"/>
      <c r="E2" s="63"/>
      <c r="F2" s="63"/>
      <c r="G2" s="63"/>
      <c r="H2" s="63"/>
      <c r="I2" s="63"/>
      <c r="J2" s="63"/>
      <c r="K2" s="63"/>
      <c r="L2" s="63"/>
      <c r="M2" s="63"/>
      <c r="N2" s="63"/>
    </row>
    <row r="3" s="78" customFormat="1" spans="1:14">
      <c r="A3" s="59"/>
      <c r="B3" s="64"/>
      <c r="C3" s="64"/>
      <c r="D3" s="64"/>
      <c r="E3" s="64"/>
      <c r="F3" s="64"/>
      <c r="G3" s="64"/>
      <c r="H3" s="64"/>
      <c r="I3" s="64"/>
      <c r="J3" s="64"/>
      <c r="K3" s="64"/>
      <c r="L3" s="64"/>
      <c r="M3" s="64"/>
      <c r="N3" s="64"/>
    </row>
    <row r="4" s="78" customFormat="1" ht="33" customHeight="1" spans="1:14">
      <c r="A4" s="80" t="s">
        <v>146</v>
      </c>
      <c r="B4" s="81" t="s">
        <v>147</v>
      </c>
      <c r="C4" s="9"/>
      <c r="D4" s="81" t="s">
        <v>148</v>
      </c>
      <c r="E4" s="9"/>
      <c r="F4" s="81" t="s">
        <v>149</v>
      </c>
      <c r="G4" s="9"/>
      <c r="H4" s="81" t="s">
        <v>150</v>
      </c>
      <c r="I4" s="81" t="s">
        <v>151</v>
      </c>
      <c r="J4" s="49"/>
      <c r="K4" s="49"/>
      <c r="L4" s="49"/>
      <c r="M4" s="81" t="s">
        <v>152</v>
      </c>
      <c r="N4" s="9"/>
    </row>
    <row r="5" s="78" customFormat="1" ht="33" customHeight="1" spans="1:14">
      <c r="A5" s="82"/>
      <c r="B5" s="9"/>
      <c r="C5" s="9"/>
      <c r="D5" s="9"/>
      <c r="E5" s="9"/>
      <c r="F5" s="9"/>
      <c r="G5" s="9"/>
      <c r="H5" s="9"/>
      <c r="I5" s="81" t="s">
        <v>153</v>
      </c>
      <c r="J5" s="9"/>
      <c r="K5" s="81" t="s">
        <v>154</v>
      </c>
      <c r="L5" s="9"/>
      <c r="M5" s="9"/>
      <c r="N5" s="9"/>
    </row>
    <row r="6" s="78" customFormat="1" ht="28.8" spans="1:14">
      <c r="A6" s="82"/>
      <c r="B6" s="9" t="s">
        <v>11</v>
      </c>
      <c r="C6" s="9" t="s">
        <v>12</v>
      </c>
      <c r="D6" s="9" t="s">
        <v>11</v>
      </c>
      <c r="E6" s="9" t="s">
        <v>12</v>
      </c>
      <c r="F6" s="9" t="s">
        <v>11</v>
      </c>
      <c r="G6" s="9" t="s">
        <v>12</v>
      </c>
      <c r="H6" s="9" t="s">
        <v>13</v>
      </c>
      <c r="I6" s="9" t="s">
        <v>14</v>
      </c>
      <c r="J6" s="9" t="s">
        <v>155</v>
      </c>
      <c r="K6" s="9" t="s">
        <v>14</v>
      </c>
      <c r="L6" s="9" t="s">
        <v>155</v>
      </c>
      <c r="M6" s="9" t="s">
        <v>16</v>
      </c>
      <c r="N6" s="9" t="s">
        <v>17</v>
      </c>
    </row>
    <row r="7" s="30" customFormat="1" ht="14.4" spans="1:15">
      <c r="A7" s="119" t="s">
        <v>18</v>
      </c>
      <c r="B7" s="49">
        <v>2000</v>
      </c>
      <c r="C7" s="49">
        <f t="shared" ref="C7:G7" si="0">SUM(B7/25.4)</f>
        <v>78.740157480315</v>
      </c>
      <c r="D7" s="120">
        <v>1530</v>
      </c>
      <c r="E7" s="120">
        <f t="shared" si="0"/>
        <v>60.2362204724409</v>
      </c>
      <c r="F7" s="120">
        <v>90</v>
      </c>
      <c r="G7" s="120">
        <f t="shared" si="0"/>
        <v>3.54330708661417</v>
      </c>
      <c r="H7" s="350" t="s">
        <v>19</v>
      </c>
      <c r="I7" s="49">
        <v>2000</v>
      </c>
      <c r="J7" s="49">
        <f t="shared" ref="J7:J26" si="1">SUM(I7)*2</f>
        <v>4000</v>
      </c>
      <c r="K7" s="49">
        <f t="shared" ref="K7:K26" si="2">I7-150</f>
        <v>1850</v>
      </c>
      <c r="L7" s="49">
        <f t="shared" ref="L7:L26" si="3">SUM(K7)*2</f>
        <v>3700</v>
      </c>
      <c r="M7" s="49">
        <f t="shared" ref="M7:M26" si="4">$M$9-$O$9+O7</f>
        <v>3195.79887859642</v>
      </c>
      <c r="N7" s="49">
        <f t="shared" ref="N7:N26" si="5">SUM(M7*2.2046)</f>
        <v>7045.45820775367</v>
      </c>
      <c r="O7" s="30">
        <v>-93.78168023749</v>
      </c>
    </row>
    <row r="8" s="30" customFormat="1" ht="14.4" spans="1:15">
      <c r="A8" s="119"/>
      <c r="B8" s="49">
        <v>2500</v>
      </c>
      <c r="C8" s="49">
        <f t="shared" ref="C8:G8" si="6">SUM(B8/25.4)</f>
        <v>98.4251968503937</v>
      </c>
      <c r="D8" s="120">
        <v>1780</v>
      </c>
      <c r="E8" s="120">
        <f t="shared" si="6"/>
        <v>70.0787401574803</v>
      </c>
      <c r="F8" s="120">
        <v>90</v>
      </c>
      <c r="G8" s="120">
        <f t="shared" si="6"/>
        <v>3.54330708661417</v>
      </c>
      <c r="H8" s="350" t="s">
        <v>20</v>
      </c>
      <c r="I8" s="49">
        <v>2000</v>
      </c>
      <c r="J8" s="49">
        <f t="shared" si="1"/>
        <v>4000</v>
      </c>
      <c r="K8" s="49">
        <f t="shared" si="2"/>
        <v>1850</v>
      </c>
      <c r="L8" s="49">
        <f t="shared" si="3"/>
        <v>3700</v>
      </c>
      <c r="M8" s="49">
        <f t="shared" si="4"/>
        <v>3246.32058809579</v>
      </c>
      <c r="N8" s="49">
        <f t="shared" si="5"/>
        <v>7156.83836851598</v>
      </c>
      <c r="O8" s="30">
        <v>-43.25997073812</v>
      </c>
    </row>
    <row r="9" s="30" customFormat="1" ht="14.4" spans="1:15">
      <c r="A9" s="121"/>
      <c r="B9" s="49">
        <v>3000</v>
      </c>
      <c r="C9" s="49">
        <f t="shared" ref="C9:G9" si="7">SUM(B9/25.4)</f>
        <v>118.110236220472</v>
      </c>
      <c r="D9" s="120">
        <v>2030</v>
      </c>
      <c r="E9" s="120">
        <f t="shared" si="7"/>
        <v>79.9212598425197</v>
      </c>
      <c r="F9" s="120">
        <v>90</v>
      </c>
      <c r="G9" s="120">
        <f t="shared" si="7"/>
        <v>3.54330708661417</v>
      </c>
      <c r="H9" s="350" t="s">
        <v>20</v>
      </c>
      <c r="I9" s="49">
        <v>2000</v>
      </c>
      <c r="J9" s="49">
        <f t="shared" si="1"/>
        <v>4000</v>
      </c>
      <c r="K9" s="49">
        <f t="shared" si="2"/>
        <v>1850</v>
      </c>
      <c r="L9" s="49">
        <f t="shared" si="3"/>
        <v>3700</v>
      </c>
      <c r="M9" s="49">
        <f>'[2]整机参数（电叉）'!L6</f>
        <v>3268</v>
      </c>
      <c r="N9" s="49">
        <f t="shared" si="5"/>
        <v>7204.6328</v>
      </c>
      <c r="O9" s="30">
        <v>-21.58055883391</v>
      </c>
    </row>
    <row r="10" s="30" customFormat="1" ht="14.4" spans="1:15">
      <c r="A10" s="121"/>
      <c r="B10" s="49">
        <v>3300</v>
      </c>
      <c r="C10" s="49">
        <f t="shared" ref="C10:G10" si="8">SUM(B10/25.4)</f>
        <v>129.92125984252</v>
      </c>
      <c r="D10" s="120">
        <v>2180</v>
      </c>
      <c r="E10" s="120">
        <f t="shared" si="8"/>
        <v>85.8267716535433</v>
      </c>
      <c r="F10" s="120">
        <v>90</v>
      </c>
      <c r="G10" s="120">
        <f t="shared" si="8"/>
        <v>3.54330708661417</v>
      </c>
      <c r="H10" s="350" t="s">
        <v>20</v>
      </c>
      <c r="I10" s="49">
        <v>2000</v>
      </c>
      <c r="J10" s="49">
        <f t="shared" si="1"/>
        <v>4000</v>
      </c>
      <c r="K10" s="49">
        <f t="shared" si="2"/>
        <v>1850</v>
      </c>
      <c r="L10" s="49">
        <f t="shared" si="3"/>
        <v>3700</v>
      </c>
      <c r="M10" s="49">
        <f t="shared" si="4"/>
        <v>3289.58055883391</v>
      </c>
      <c r="N10" s="49">
        <f t="shared" si="5"/>
        <v>7252.20930000524</v>
      </c>
      <c r="O10" s="30">
        <v>0</v>
      </c>
    </row>
    <row r="11" s="30" customFormat="1" ht="14.4" spans="1:15">
      <c r="A11" s="121"/>
      <c r="B11" s="49">
        <v>3500</v>
      </c>
      <c r="C11" s="49">
        <f t="shared" ref="C11:G11" si="9">SUM(B11/25.4)</f>
        <v>137.795275590551</v>
      </c>
      <c r="D11" s="120">
        <v>2280</v>
      </c>
      <c r="E11" s="120">
        <f t="shared" si="9"/>
        <v>89.7637795275591</v>
      </c>
      <c r="F11" s="120">
        <v>90</v>
      </c>
      <c r="G11" s="120">
        <f t="shared" si="9"/>
        <v>3.54330708661417</v>
      </c>
      <c r="H11" s="350" t="s">
        <v>20</v>
      </c>
      <c r="I11" s="49">
        <v>2000</v>
      </c>
      <c r="J11" s="49">
        <f t="shared" si="1"/>
        <v>4000</v>
      </c>
      <c r="K11" s="49">
        <f t="shared" si="2"/>
        <v>1850</v>
      </c>
      <c r="L11" s="49">
        <f t="shared" si="3"/>
        <v>3700</v>
      </c>
      <c r="M11" s="49">
        <f t="shared" si="4"/>
        <v>3304.09697527673</v>
      </c>
      <c r="N11" s="49">
        <f t="shared" si="5"/>
        <v>7284.21219169508</v>
      </c>
      <c r="O11" s="30">
        <v>14.51641644282</v>
      </c>
    </row>
    <row r="12" s="30" customFormat="1" ht="14.4" spans="1:15">
      <c r="A12" s="121"/>
      <c r="B12" s="49">
        <v>4000</v>
      </c>
      <c r="C12" s="49">
        <f t="shared" ref="C12:G12" si="10">SUM(B12/25.4)</f>
        <v>157.48031496063</v>
      </c>
      <c r="D12" s="120">
        <v>2580</v>
      </c>
      <c r="E12" s="120">
        <f t="shared" si="10"/>
        <v>101.574803149606</v>
      </c>
      <c r="F12" s="120">
        <v>90</v>
      </c>
      <c r="G12" s="120">
        <f t="shared" si="10"/>
        <v>3.54330708661417</v>
      </c>
      <c r="H12" s="350" t="s">
        <v>21</v>
      </c>
      <c r="I12" s="49">
        <v>2000</v>
      </c>
      <c r="J12" s="49">
        <f t="shared" si="1"/>
        <v>4000</v>
      </c>
      <c r="K12" s="49">
        <f t="shared" si="2"/>
        <v>1850</v>
      </c>
      <c r="L12" s="49">
        <f t="shared" si="3"/>
        <v>3700</v>
      </c>
      <c r="M12" s="49">
        <f t="shared" si="4"/>
        <v>3375.90259678551</v>
      </c>
      <c r="N12" s="49">
        <f t="shared" si="5"/>
        <v>7442.51486487334</v>
      </c>
      <c r="O12" s="30">
        <v>86.3220379516</v>
      </c>
    </row>
    <row r="13" s="30" customFormat="1" ht="14.4" spans="1:15">
      <c r="A13" s="121"/>
      <c r="B13" s="49">
        <v>4500</v>
      </c>
      <c r="C13" s="49">
        <f t="shared" ref="C13:G13" si="11">SUM(B13/25.4)</f>
        <v>177.165354330709</v>
      </c>
      <c r="D13" s="120">
        <v>2830</v>
      </c>
      <c r="E13" s="120">
        <f t="shared" si="11"/>
        <v>111.417322834646</v>
      </c>
      <c r="F13" s="120">
        <v>90</v>
      </c>
      <c r="G13" s="120">
        <f t="shared" si="11"/>
        <v>3.54330708661417</v>
      </c>
      <c r="H13" s="350" t="s">
        <v>21</v>
      </c>
      <c r="I13" s="49">
        <v>1920</v>
      </c>
      <c r="J13" s="49">
        <f t="shared" si="1"/>
        <v>3840</v>
      </c>
      <c r="K13" s="49">
        <f t="shared" si="2"/>
        <v>1770</v>
      </c>
      <c r="L13" s="49">
        <f t="shared" si="3"/>
        <v>3540</v>
      </c>
      <c r="M13" s="49">
        <f t="shared" si="4"/>
        <v>3411.90788950908</v>
      </c>
      <c r="N13" s="49">
        <f t="shared" si="5"/>
        <v>7521.89213321172</v>
      </c>
      <c r="O13" s="30">
        <v>122.32733067517</v>
      </c>
    </row>
    <row r="14" s="30" customFormat="1" ht="14.4" spans="1:15">
      <c r="A14" s="121"/>
      <c r="B14" s="49">
        <v>5000</v>
      </c>
      <c r="C14" s="49">
        <f t="shared" ref="C14:G14" si="12">SUM(B14/25.4)</f>
        <v>196.850393700787</v>
      </c>
      <c r="D14" s="120">
        <v>3080</v>
      </c>
      <c r="E14" s="120">
        <f t="shared" si="12"/>
        <v>121.259842519685</v>
      </c>
      <c r="F14" s="120">
        <v>90</v>
      </c>
      <c r="G14" s="120">
        <f t="shared" si="12"/>
        <v>3.54330708661417</v>
      </c>
      <c r="H14" s="351" t="s">
        <v>21</v>
      </c>
      <c r="I14" s="49">
        <v>1660</v>
      </c>
      <c r="J14" s="49">
        <f t="shared" si="1"/>
        <v>3320</v>
      </c>
      <c r="K14" s="49">
        <f t="shared" si="2"/>
        <v>1510</v>
      </c>
      <c r="L14" s="49">
        <f t="shared" si="3"/>
        <v>3020</v>
      </c>
      <c r="M14" s="49">
        <f t="shared" si="4"/>
        <v>3448.10373796657</v>
      </c>
      <c r="N14" s="49">
        <f t="shared" si="5"/>
        <v>7601.6895007211</v>
      </c>
      <c r="O14" s="30">
        <v>158.52317913266</v>
      </c>
    </row>
    <row r="15" s="30" customFormat="1" ht="14.4" spans="1:15">
      <c r="A15" s="38" t="s">
        <v>22</v>
      </c>
      <c r="B15" s="87">
        <v>2700</v>
      </c>
      <c r="C15" s="87">
        <f t="shared" ref="C15:G15" si="13">SUM(B15/25.4)</f>
        <v>106.299212598425</v>
      </c>
      <c r="D15" s="123">
        <v>1950</v>
      </c>
      <c r="E15" s="123">
        <f t="shared" si="13"/>
        <v>76.7716535433071</v>
      </c>
      <c r="F15" s="123">
        <v>901</v>
      </c>
      <c r="G15" s="123">
        <f t="shared" si="13"/>
        <v>35.4724409448819</v>
      </c>
      <c r="H15" s="352" t="s">
        <v>20</v>
      </c>
      <c r="I15" s="87">
        <v>2000</v>
      </c>
      <c r="J15" s="87">
        <f t="shared" si="1"/>
        <v>4000</v>
      </c>
      <c r="K15" s="49">
        <f t="shared" si="2"/>
        <v>1850</v>
      </c>
      <c r="L15" s="87">
        <f t="shared" si="3"/>
        <v>3700</v>
      </c>
      <c r="M15" s="49">
        <f t="shared" si="4"/>
        <v>3272.10683206619</v>
      </c>
      <c r="N15" s="87">
        <f t="shared" si="5"/>
        <v>7213.68672197312</v>
      </c>
      <c r="O15" s="30">
        <v>-17.4737267677201</v>
      </c>
    </row>
    <row r="16" s="30" customFormat="1" ht="14.4" spans="1:15">
      <c r="A16" s="39"/>
      <c r="B16" s="87">
        <v>3000</v>
      </c>
      <c r="C16" s="87">
        <f t="shared" ref="C16:G16" si="14">SUM(B16/25.4)</f>
        <v>118.110236220472</v>
      </c>
      <c r="D16" s="123">
        <v>2100</v>
      </c>
      <c r="E16" s="123">
        <f t="shared" si="14"/>
        <v>82.6771653543307</v>
      </c>
      <c r="F16" s="123">
        <v>1051</v>
      </c>
      <c r="G16" s="123">
        <f t="shared" si="14"/>
        <v>41.3779527559055</v>
      </c>
      <c r="H16" s="352" t="s">
        <v>20</v>
      </c>
      <c r="I16" s="87">
        <v>2000</v>
      </c>
      <c r="J16" s="87">
        <f t="shared" si="1"/>
        <v>4000</v>
      </c>
      <c r="K16" s="49">
        <f t="shared" si="2"/>
        <v>1850</v>
      </c>
      <c r="L16" s="87">
        <f t="shared" si="3"/>
        <v>3700</v>
      </c>
      <c r="M16" s="49">
        <f t="shared" si="4"/>
        <v>3298.43783206619</v>
      </c>
      <c r="N16" s="87">
        <f t="shared" si="5"/>
        <v>7271.73604457312</v>
      </c>
      <c r="O16" s="30">
        <v>8.85727323228002</v>
      </c>
    </row>
    <row r="17" s="30" customFormat="1" ht="24.95" customHeight="1" spans="1:15">
      <c r="A17" s="39"/>
      <c r="B17" s="87">
        <v>3300</v>
      </c>
      <c r="C17" s="87">
        <f t="shared" ref="C17:G17" si="15">SUM(B17/25.4)</f>
        <v>129.92125984252</v>
      </c>
      <c r="D17" s="123">
        <v>2250</v>
      </c>
      <c r="E17" s="123">
        <f t="shared" si="15"/>
        <v>88.5826771653543</v>
      </c>
      <c r="F17" s="123">
        <v>1201</v>
      </c>
      <c r="G17" s="123">
        <f t="shared" si="15"/>
        <v>47.2834645669291</v>
      </c>
      <c r="H17" s="352" t="s">
        <v>20</v>
      </c>
      <c r="I17" s="87">
        <v>2000</v>
      </c>
      <c r="J17" s="87">
        <f t="shared" si="1"/>
        <v>4000</v>
      </c>
      <c r="K17" s="49">
        <f t="shared" si="2"/>
        <v>1850</v>
      </c>
      <c r="L17" s="87">
        <f t="shared" si="3"/>
        <v>3700</v>
      </c>
      <c r="M17" s="49">
        <f t="shared" si="4"/>
        <v>3321.95883206619</v>
      </c>
      <c r="N17" s="87">
        <f t="shared" si="5"/>
        <v>7323.59044117312</v>
      </c>
      <c r="O17" s="30">
        <v>32.37827323228</v>
      </c>
    </row>
    <row r="18" s="30" customFormat="1" ht="24.95" customHeight="1" spans="1:15">
      <c r="A18" s="39"/>
      <c r="B18" s="87">
        <v>3500</v>
      </c>
      <c r="C18" s="87">
        <f t="shared" ref="C18:G18" si="16">SUM(B18/25.4)</f>
        <v>137.795275590551</v>
      </c>
      <c r="D18" s="123">
        <v>2350</v>
      </c>
      <c r="E18" s="123">
        <f t="shared" si="16"/>
        <v>92.5196850393701</v>
      </c>
      <c r="F18" s="123">
        <v>1301</v>
      </c>
      <c r="G18" s="123">
        <f t="shared" si="16"/>
        <v>51.2204724409449</v>
      </c>
      <c r="H18" s="352" t="s">
        <v>20</v>
      </c>
      <c r="I18" s="87">
        <v>2000</v>
      </c>
      <c r="J18" s="87">
        <f t="shared" si="1"/>
        <v>4000</v>
      </c>
      <c r="K18" s="49">
        <f t="shared" si="2"/>
        <v>1850</v>
      </c>
      <c r="L18" s="87">
        <f t="shared" si="3"/>
        <v>3700</v>
      </c>
      <c r="M18" s="49">
        <f t="shared" si="4"/>
        <v>3337.76983206619</v>
      </c>
      <c r="N18" s="87">
        <f t="shared" si="5"/>
        <v>7358.44737177312</v>
      </c>
      <c r="O18" s="30">
        <v>48.18927323228</v>
      </c>
    </row>
    <row r="19" s="30" customFormat="1" ht="24.95" customHeight="1" spans="1:15">
      <c r="A19" s="40" t="s">
        <v>23</v>
      </c>
      <c r="B19" s="49">
        <v>3600</v>
      </c>
      <c r="C19" s="84">
        <f t="shared" ref="C19:G19" si="17">SUM(B19/25.4)</f>
        <v>141.732283464567</v>
      </c>
      <c r="D19" s="124">
        <v>1800</v>
      </c>
      <c r="E19" s="125">
        <f t="shared" si="17"/>
        <v>70.8661417322835</v>
      </c>
      <c r="F19" s="120">
        <v>751</v>
      </c>
      <c r="G19" s="125">
        <f t="shared" si="17"/>
        <v>29.5669291338583</v>
      </c>
      <c r="H19" s="353" t="s">
        <v>21</v>
      </c>
      <c r="I19" s="97">
        <v>1800</v>
      </c>
      <c r="J19" s="49">
        <f t="shared" si="1"/>
        <v>3600</v>
      </c>
      <c r="K19" s="49">
        <f t="shared" si="2"/>
        <v>1650</v>
      </c>
      <c r="L19" s="54">
        <f t="shared" si="3"/>
        <v>3300</v>
      </c>
      <c r="M19" s="49">
        <f t="shared" si="4"/>
        <v>3381.62458206619</v>
      </c>
      <c r="N19" s="49">
        <f t="shared" si="5"/>
        <v>7455.12955362312</v>
      </c>
      <c r="O19" s="30">
        <v>92.0440232322801</v>
      </c>
    </row>
    <row r="20" s="30" customFormat="1" ht="24.95" customHeight="1" spans="1:15">
      <c r="A20" s="39"/>
      <c r="B20" s="49">
        <v>4000</v>
      </c>
      <c r="C20" s="84">
        <f t="shared" ref="C20:G20" si="18">SUM(B20/25.4)</f>
        <v>157.48031496063</v>
      </c>
      <c r="D20" s="124">
        <v>1930</v>
      </c>
      <c r="E20" s="125">
        <f t="shared" si="18"/>
        <v>75.9842519685039</v>
      </c>
      <c r="F20" s="120">
        <v>881</v>
      </c>
      <c r="G20" s="125">
        <f t="shared" si="18"/>
        <v>34.6850393700787</v>
      </c>
      <c r="H20" s="353" t="s">
        <v>21</v>
      </c>
      <c r="I20" s="97">
        <v>1800</v>
      </c>
      <c r="J20" s="49">
        <f t="shared" si="1"/>
        <v>3600</v>
      </c>
      <c r="K20" s="49">
        <f t="shared" si="2"/>
        <v>1650</v>
      </c>
      <c r="L20" s="54">
        <f t="shared" si="3"/>
        <v>3300</v>
      </c>
      <c r="M20" s="49">
        <f t="shared" si="4"/>
        <v>3413.67758206619</v>
      </c>
      <c r="N20" s="49">
        <f t="shared" si="5"/>
        <v>7525.79359742312</v>
      </c>
      <c r="O20" s="30">
        <v>124.09702323228</v>
      </c>
    </row>
    <row r="21" s="30" customFormat="1" ht="20.1" customHeight="1" spans="1:15">
      <c r="A21" s="39"/>
      <c r="B21" s="49">
        <v>4300</v>
      </c>
      <c r="C21" s="84">
        <f t="shared" ref="C21:G21" si="19">SUM(B21/25.4)</f>
        <v>169.291338582677</v>
      </c>
      <c r="D21" s="124">
        <v>2030</v>
      </c>
      <c r="E21" s="125">
        <f t="shared" si="19"/>
        <v>79.9212598425197</v>
      </c>
      <c r="F21" s="120">
        <v>981</v>
      </c>
      <c r="G21" s="125">
        <f t="shared" si="19"/>
        <v>38.6220472440945</v>
      </c>
      <c r="H21" s="353" t="s">
        <v>21</v>
      </c>
      <c r="I21" s="126">
        <v>1700</v>
      </c>
      <c r="J21" s="49">
        <f t="shared" si="1"/>
        <v>3400</v>
      </c>
      <c r="K21" s="49">
        <f t="shared" si="2"/>
        <v>1550</v>
      </c>
      <c r="L21" s="124">
        <f t="shared" si="3"/>
        <v>3100</v>
      </c>
      <c r="M21" s="49">
        <f t="shared" si="4"/>
        <v>3435.37908206619</v>
      </c>
      <c r="N21" s="49">
        <f t="shared" si="5"/>
        <v>7573.63672432312</v>
      </c>
      <c r="O21" s="30">
        <v>145.79852323228</v>
      </c>
    </row>
    <row r="22" s="30" customFormat="1" ht="20.1" customHeight="1" spans="1:15">
      <c r="A22" s="39"/>
      <c r="B22" s="49">
        <v>4500</v>
      </c>
      <c r="C22" s="84">
        <f t="shared" ref="C22:C26" si="20">SUM(B22/25.4)</f>
        <v>177.165354330709</v>
      </c>
      <c r="D22" s="124">
        <v>2100</v>
      </c>
      <c r="E22" s="125">
        <f t="shared" ref="E22:E26" si="21">SUM(D21/25.4)</f>
        <v>79.9212598425197</v>
      </c>
      <c r="F22" s="120">
        <v>1051</v>
      </c>
      <c r="G22" s="125">
        <f t="shared" ref="G22:G26" si="22">SUM(F22/25.4)</f>
        <v>41.3779527559055</v>
      </c>
      <c r="H22" s="353" t="s">
        <v>21</v>
      </c>
      <c r="I22" s="97">
        <v>1700</v>
      </c>
      <c r="J22" s="49">
        <f t="shared" si="1"/>
        <v>3400</v>
      </c>
      <c r="K22" s="49">
        <f t="shared" si="2"/>
        <v>1550</v>
      </c>
      <c r="L22" s="54">
        <f t="shared" si="3"/>
        <v>3100</v>
      </c>
      <c r="M22" s="49">
        <f t="shared" si="4"/>
        <v>3450.58058206619</v>
      </c>
      <c r="N22" s="49">
        <f t="shared" si="5"/>
        <v>7607.14995122312</v>
      </c>
      <c r="O22" s="30">
        <v>161.00002323228</v>
      </c>
    </row>
    <row r="23" s="30" customFormat="1" ht="20.1" customHeight="1" spans="1:15">
      <c r="A23" s="39"/>
      <c r="B23" s="49">
        <v>4700</v>
      </c>
      <c r="C23" s="84">
        <f t="shared" si="20"/>
        <v>185.03937007874</v>
      </c>
      <c r="D23" s="124">
        <v>2170</v>
      </c>
      <c r="E23" s="125">
        <f t="shared" si="21"/>
        <v>82.6771653543307</v>
      </c>
      <c r="F23" s="120">
        <v>1121</v>
      </c>
      <c r="G23" s="125">
        <f t="shared" si="22"/>
        <v>44.1338582677165</v>
      </c>
      <c r="H23" s="353" t="s">
        <v>21</v>
      </c>
      <c r="I23" s="97">
        <v>1500</v>
      </c>
      <c r="J23" s="49">
        <f t="shared" si="1"/>
        <v>3000</v>
      </c>
      <c r="K23" s="49">
        <f t="shared" si="2"/>
        <v>1350</v>
      </c>
      <c r="L23" s="54">
        <f t="shared" si="3"/>
        <v>2700</v>
      </c>
      <c r="M23" s="49">
        <f t="shared" si="4"/>
        <v>3465.80208206619</v>
      </c>
      <c r="N23" s="49">
        <f t="shared" si="5"/>
        <v>7640.70727012312</v>
      </c>
      <c r="O23" s="30">
        <v>176.22152323228</v>
      </c>
    </row>
    <row r="24" s="30" customFormat="1" ht="20.1" customHeight="1" spans="1:15">
      <c r="A24" s="39"/>
      <c r="B24" s="49">
        <v>5000</v>
      </c>
      <c r="C24" s="84">
        <f t="shared" si="20"/>
        <v>196.850393700787</v>
      </c>
      <c r="D24" s="124">
        <v>2270</v>
      </c>
      <c r="E24" s="125">
        <f t="shared" si="21"/>
        <v>85.4330708661417</v>
      </c>
      <c r="F24" s="120">
        <v>1221</v>
      </c>
      <c r="G24" s="125">
        <f t="shared" si="22"/>
        <v>48.0708661417323</v>
      </c>
      <c r="H24" s="351" t="s">
        <v>21</v>
      </c>
      <c r="I24" s="97">
        <v>1500</v>
      </c>
      <c r="J24" s="49">
        <f t="shared" si="1"/>
        <v>3000</v>
      </c>
      <c r="K24" s="49">
        <f t="shared" si="2"/>
        <v>1350</v>
      </c>
      <c r="L24" s="54">
        <f t="shared" si="3"/>
        <v>2700</v>
      </c>
      <c r="M24" s="49">
        <f t="shared" si="4"/>
        <v>3487.71408206619</v>
      </c>
      <c r="N24" s="49">
        <f t="shared" si="5"/>
        <v>7689.01446532312</v>
      </c>
      <c r="O24" s="30">
        <v>198.13352323228</v>
      </c>
    </row>
    <row r="25" s="30" customFormat="1" ht="20.1" customHeight="1" spans="1:15">
      <c r="A25" s="39"/>
      <c r="B25" s="49">
        <v>5500</v>
      </c>
      <c r="C25" s="84">
        <f t="shared" si="20"/>
        <v>216.535433070866</v>
      </c>
      <c r="D25" s="124">
        <v>2520</v>
      </c>
      <c r="E25" s="125">
        <f t="shared" si="21"/>
        <v>89.3700787401575</v>
      </c>
      <c r="F25" s="120">
        <v>1471</v>
      </c>
      <c r="G25" s="125">
        <f t="shared" si="22"/>
        <v>57.9133858267717</v>
      </c>
      <c r="H25" s="351" t="s">
        <v>21</v>
      </c>
      <c r="I25" s="97">
        <v>1200</v>
      </c>
      <c r="J25" s="49">
        <f t="shared" si="1"/>
        <v>2400</v>
      </c>
      <c r="K25" s="49">
        <f t="shared" si="2"/>
        <v>1050</v>
      </c>
      <c r="L25" s="54">
        <f t="shared" si="3"/>
        <v>2100</v>
      </c>
      <c r="M25" s="49">
        <f t="shared" si="4"/>
        <v>3567.93958206619</v>
      </c>
      <c r="N25" s="49">
        <f t="shared" si="5"/>
        <v>7865.87960262312</v>
      </c>
      <c r="O25" s="30">
        <v>278.35902323228</v>
      </c>
    </row>
    <row r="26" s="30" customFormat="1" ht="20.1" customHeight="1" spans="1:15">
      <c r="A26" s="42"/>
      <c r="B26" s="49">
        <v>6000</v>
      </c>
      <c r="C26" s="84">
        <f t="shared" si="20"/>
        <v>236.220472440945</v>
      </c>
      <c r="D26" s="124">
        <v>2770</v>
      </c>
      <c r="E26" s="125">
        <f t="shared" si="21"/>
        <v>99.2125984251969</v>
      </c>
      <c r="F26" s="120">
        <v>1721</v>
      </c>
      <c r="G26" s="125">
        <f t="shared" si="22"/>
        <v>67.755905511811</v>
      </c>
      <c r="H26" s="351" t="s">
        <v>21</v>
      </c>
      <c r="I26" s="97">
        <v>900</v>
      </c>
      <c r="J26" s="49">
        <f t="shared" si="1"/>
        <v>1800</v>
      </c>
      <c r="K26" s="49">
        <f t="shared" si="2"/>
        <v>750</v>
      </c>
      <c r="L26" s="54">
        <f t="shared" si="3"/>
        <v>1500</v>
      </c>
      <c r="M26" s="49">
        <f t="shared" si="4"/>
        <v>3620.79408206619</v>
      </c>
      <c r="N26" s="49">
        <f t="shared" si="5"/>
        <v>7982.40263332312</v>
      </c>
      <c r="O26" s="30">
        <v>331.21352323228</v>
      </c>
    </row>
    <row r="29" s="78" customFormat="1" ht="33.6" spans="1:14">
      <c r="A29" s="64"/>
      <c r="B29" s="60"/>
      <c r="C29" s="60"/>
      <c r="D29" s="60"/>
      <c r="E29" s="79" t="s">
        <v>101</v>
      </c>
      <c r="F29" s="79"/>
      <c r="G29" s="79"/>
      <c r="H29" s="79"/>
      <c r="I29" s="79"/>
      <c r="J29" s="79"/>
      <c r="K29" s="75" t="s">
        <v>156</v>
      </c>
      <c r="L29" s="75"/>
      <c r="M29" s="75"/>
      <c r="N29" s="75"/>
    </row>
    <row r="30" s="78" customFormat="1" spans="1:14">
      <c r="A30" s="63"/>
      <c r="B30" s="63"/>
      <c r="C30" s="63"/>
      <c r="D30" s="63"/>
      <c r="E30" s="63"/>
      <c r="F30" s="63"/>
      <c r="G30" s="63"/>
      <c r="H30" s="63"/>
      <c r="I30" s="63"/>
      <c r="J30" s="63"/>
      <c r="K30" s="63"/>
      <c r="L30" s="63"/>
      <c r="M30" s="63"/>
      <c r="N30" s="63"/>
    </row>
    <row r="31" s="78" customFormat="1" spans="1:14">
      <c r="A31" s="59"/>
      <c r="B31" s="64"/>
      <c r="C31" s="64"/>
      <c r="D31" s="64"/>
      <c r="E31" s="64"/>
      <c r="F31" s="64"/>
      <c r="G31" s="64"/>
      <c r="H31" s="64"/>
      <c r="I31" s="64"/>
      <c r="J31" s="64"/>
      <c r="K31" s="64"/>
      <c r="L31" s="64"/>
      <c r="M31" s="64"/>
      <c r="N31" s="64"/>
    </row>
    <row r="32" s="78" customFormat="1" spans="1:14">
      <c r="A32" s="91" t="s">
        <v>146</v>
      </c>
      <c r="B32" s="81" t="s">
        <v>147</v>
      </c>
      <c r="C32" s="9"/>
      <c r="D32" s="81" t="s">
        <v>148</v>
      </c>
      <c r="E32" s="9"/>
      <c r="F32" s="81" t="s">
        <v>149</v>
      </c>
      <c r="G32" s="9"/>
      <c r="H32" s="81" t="s">
        <v>150</v>
      </c>
      <c r="I32" s="81" t="s">
        <v>151</v>
      </c>
      <c r="J32" s="49"/>
      <c r="K32" s="49"/>
      <c r="L32" s="49"/>
      <c r="M32" s="81" t="s">
        <v>152</v>
      </c>
      <c r="N32" s="9"/>
    </row>
    <row r="33" s="78" customFormat="1" spans="1:14">
      <c r="A33" s="50"/>
      <c r="B33" s="9"/>
      <c r="C33" s="9"/>
      <c r="D33" s="9"/>
      <c r="E33" s="9"/>
      <c r="F33" s="9"/>
      <c r="G33" s="9"/>
      <c r="H33" s="9"/>
      <c r="I33" s="81" t="s">
        <v>153</v>
      </c>
      <c r="J33" s="9"/>
      <c r="K33" s="81" t="s">
        <v>154</v>
      </c>
      <c r="L33" s="9"/>
      <c r="M33" s="9"/>
      <c r="N33" s="9"/>
    </row>
    <row r="34" s="78" customFormat="1" ht="28.8" spans="1:14">
      <c r="A34" s="50"/>
      <c r="B34" s="9" t="s">
        <v>11</v>
      </c>
      <c r="C34" s="9" t="s">
        <v>12</v>
      </c>
      <c r="D34" s="9" t="s">
        <v>11</v>
      </c>
      <c r="E34" s="9" t="s">
        <v>12</v>
      </c>
      <c r="F34" s="9" t="s">
        <v>11</v>
      </c>
      <c r="G34" s="9" t="s">
        <v>12</v>
      </c>
      <c r="H34" s="9" t="s">
        <v>13</v>
      </c>
      <c r="I34" s="9" t="s">
        <v>14</v>
      </c>
      <c r="J34" s="9" t="s">
        <v>155</v>
      </c>
      <c r="K34" s="9" t="s">
        <v>14</v>
      </c>
      <c r="L34" s="9" t="s">
        <v>155</v>
      </c>
      <c r="M34" s="9" t="s">
        <v>16</v>
      </c>
      <c r="N34" s="9" t="s">
        <v>17</v>
      </c>
    </row>
    <row r="35" s="30" customFormat="1" ht="14.4" spans="1:21">
      <c r="A35" s="7" t="s">
        <v>157</v>
      </c>
      <c r="B35" s="49">
        <v>2000</v>
      </c>
      <c r="C35" s="49">
        <f t="shared" ref="C35:G35" si="23">SUM(B35/25.4)</f>
        <v>78.740157480315</v>
      </c>
      <c r="D35" s="120">
        <v>1530</v>
      </c>
      <c r="E35" s="120">
        <f t="shared" si="23"/>
        <v>60.2362204724409</v>
      </c>
      <c r="F35" s="120">
        <v>90</v>
      </c>
      <c r="G35" s="120">
        <f t="shared" si="23"/>
        <v>3.54330708661417</v>
      </c>
      <c r="H35" s="350" t="s">
        <v>19</v>
      </c>
      <c r="I35" s="49">
        <v>2500</v>
      </c>
      <c r="J35" s="49">
        <f t="shared" ref="J35:J54" si="24">SUM(I35)*2</f>
        <v>5000</v>
      </c>
      <c r="K35" s="49">
        <f t="shared" ref="K35:K42" si="25">I35-150</f>
        <v>2350</v>
      </c>
      <c r="L35" s="49">
        <f t="shared" ref="L35:L54" si="26">SUM(K35)*2</f>
        <v>4700</v>
      </c>
      <c r="M35" s="49">
        <f>$M$37-$O$37+O35</f>
        <v>3515.79887859642</v>
      </c>
      <c r="N35" s="49">
        <f t="shared" ref="N35:N54" si="27">SUM(M35*2.2046)</f>
        <v>7750.93020775367</v>
      </c>
      <c r="O35" s="30">
        <v>-93.78168023749</v>
      </c>
      <c r="P35" s="28"/>
      <c r="Q35" s="28"/>
      <c r="R35" s="28"/>
      <c r="S35" s="28"/>
      <c r="T35" s="28"/>
      <c r="U35" s="28"/>
    </row>
    <row r="36" s="30" customFormat="1" ht="14.4" spans="1:21">
      <c r="A36" s="7"/>
      <c r="B36" s="49">
        <v>2500</v>
      </c>
      <c r="C36" s="49">
        <f t="shared" ref="C36:G36" si="28">SUM(B36/25.4)</f>
        <v>98.4251968503937</v>
      </c>
      <c r="D36" s="120">
        <v>1780</v>
      </c>
      <c r="E36" s="120">
        <f t="shared" si="28"/>
        <v>70.0787401574803</v>
      </c>
      <c r="F36" s="120">
        <v>90</v>
      </c>
      <c r="G36" s="120">
        <f t="shared" si="28"/>
        <v>3.54330708661417</v>
      </c>
      <c r="H36" s="350" t="s">
        <v>20</v>
      </c>
      <c r="I36" s="49">
        <v>2500</v>
      </c>
      <c r="J36" s="49">
        <f t="shared" si="24"/>
        <v>5000</v>
      </c>
      <c r="K36" s="49">
        <f t="shared" si="25"/>
        <v>2350</v>
      </c>
      <c r="L36" s="49">
        <f t="shared" si="26"/>
        <v>4700</v>
      </c>
      <c r="M36" s="49">
        <f>$M$37-$O$37+O36</f>
        <v>3566.32058809579</v>
      </c>
      <c r="N36" s="49">
        <f t="shared" si="27"/>
        <v>7862.31036851598</v>
      </c>
      <c r="O36" s="30">
        <v>-43.25997073812</v>
      </c>
      <c r="P36" s="28"/>
      <c r="Q36" s="28"/>
      <c r="R36" s="28"/>
      <c r="S36" s="28"/>
      <c r="T36" s="28"/>
      <c r="U36" s="28"/>
    </row>
    <row r="37" s="30" customFormat="1" ht="14.4" spans="1:21">
      <c r="A37" s="10"/>
      <c r="B37" s="49">
        <v>3000</v>
      </c>
      <c r="C37" s="49">
        <f t="shared" ref="C37:G37" si="29">SUM(B37/25.4)</f>
        <v>118.110236220472</v>
      </c>
      <c r="D37" s="120">
        <v>2030</v>
      </c>
      <c r="E37" s="120">
        <f t="shared" si="29"/>
        <v>79.9212598425197</v>
      </c>
      <c r="F37" s="120">
        <v>90</v>
      </c>
      <c r="G37" s="120">
        <f t="shared" si="29"/>
        <v>3.54330708661417</v>
      </c>
      <c r="H37" s="350" t="s">
        <v>20</v>
      </c>
      <c r="I37" s="49">
        <v>2500</v>
      </c>
      <c r="J37" s="49">
        <f t="shared" si="24"/>
        <v>5000</v>
      </c>
      <c r="K37" s="49">
        <f t="shared" si="25"/>
        <v>2350</v>
      </c>
      <c r="L37" s="49">
        <f t="shared" si="26"/>
        <v>4700</v>
      </c>
      <c r="M37" s="49">
        <f>'[2]整机参数（电叉）'!N6</f>
        <v>3588</v>
      </c>
      <c r="N37" s="49">
        <f t="shared" si="27"/>
        <v>7910.1048</v>
      </c>
      <c r="O37" s="30">
        <v>-21.58055883391</v>
      </c>
      <c r="P37" s="28"/>
      <c r="Q37" s="28"/>
      <c r="R37" s="28"/>
      <c r="S37" s="28"/>
      <c r="T37" s="28"/>
      <c r="U37" s="28"/>
    </row>
    <row r="38" s="30" customFormat="1" ht="14.4" spans="1:21">
      <c r="A38" s="10"/>
      <c r="B38" s="49">
        <v>3300</v>
      </c>
      <c r="C38" s="49">
        <f t="shared" ref="C38:G38" si="30">SUM(B38/25.4)</f>
        <v>129.92125984252</v>
      </c>
      <c r="D38" s="120">
        <v>2180</v>
      </c>
      <c r="E38" s="120">
        <f t="shared" si="30"/>
        <v>85.8267716535433</v>
      </c>
      <c r="F38" s="120">
        <v>90</v>
      </c>
      <c r="G38" s="120">
        <f t="shared" si="30"/>
        <v>3.54330708661417</v>
      </c>
      <c r="H38" s="350" t="s">
        <v>20</v>
      </c>
      <c r="I38" s="49">
        <v>2500</v>
      </c>
      <c r="J38" s="49">
        <f t="shared" si="24"/>
        <v>5000</v>
      </c>
      <c r="K38" s="49">
        <f t="shared" si="25"/>
        <v>2350</v>
      </c>
      <c r="L38" s="49">
        <f t="shared" si="26"/>
        <v>4700</v>
      </c>
      <c r="M38" s="49">
        <f t="shared" ref="M38:M54" si="31">$M$37+O38-$O$37</f>
        <v>3609.58055883391</v>
      </c>
      <c r="N38" s="49">
        <f t="shared" si="27"/>
        <v>7957.68130000524</v>
      </c>
      <c r="O38" s="30">
        <v>0</v>
      </c>
      <c r="P38" s="28"/>
      <c r="Q38" s="28"/>
      <c r="R38" s="28"/>
      <c r="S38" s="28"/>
      <c r="T38" s="28"/>
      <c r="U38" s="28"/>
    </row>
    <row r="39" s="30" customFormat="1" ht="14.4" spans="1:21">
      <c r="A39" s="10"/>
      <c r="B39" s="49">
        <v>3500</v>
      </c>
      <c r="C39" s="49">
        <f t="shared" ref="C39:G39" si="32">SUM(B39/25.4)</f>
        <v>137.795275590551</v>
      </c>
      <c r="D39" s="120">
        <v>2280</v>
      </c>
      <c r="E39" s="120">
        <f t="shared" si="32"/>
        <v>89.7637795275591</v>
      </c>
      <c r="F39" s="120">
        <v>90</v>
      </c>
      <c r="G39" s="120">
        <f t="shared" si="32"/>
        <v>3.54330708661417</v>
      </c>
      <c r="H39" s="350" t="s">
        <v>20</v>
      </c>
      <c r="I39" s="49">
        <v>2500</v>
      </c>
      <c r="J39" s="49">
        <f t="shared" si="24"/>
        <v>5000</v>
      </c>
      <c r="K39" s="49">
        <f t="shared" si="25"/>
        <v>2350</v>
      </c>
      <c r="L39" s="49">
        <f t="shared" si="26"/>
        <v>4700</v>
      </c>
      <c r="M39" s="49">
        <f t="shared" si="31"/>
        <v>3624.09697527673</v>
      </c>
      <c r="N39" s="49">
        <f t="shared" si="27"/>
        <v>7989.68419169508</v>
      </c>
      <c r="O39" s="30">
        <v>14.51641644282</v>
      </c>
      <c r="P39" s="28"/>
      <c r="Q39" s="28"/>
      <c r="R39" s="28"/>
      <c r="S39" s="28"/>
      <c r="T39" s="28"/>
      <c r="U39" s="28"/>
    </row>
    <row r="40" s="30" customFormat="1" ht="14.4" spans="1:15">
      <c r="A40" s="10"/>
      <c r="B40" s="49">
        <v>4000</v>
      </c>
      <c r="C40" s="49">
        <f t="shared" ref="C40:G40" si="33">SUM(B40/25.4)</f>
        <v>157.48031496063</v>
      </c>
      <c r="D40" s="120">
        <v>2580</v>
      </c>
      <c r="E40" s="120">
        <f t="shared" si="33"/>
        <v>101.574803149606</v>
      </c>
      <c r="F40" s="120">
        <v>90</v>
      </c>
      <c r="G40" s="120">
        <f t="shared" si="33"/>
        <v>3.54330708661417</v>
      </c>
      <c r="H40" s="350" t="s">
        <v>21</v>
      </c>
      <c r="I40" s="127">
        <v>2500</v>
      </c>
      <c r="J40" s="49">
        <f t="shared" si="24"/>
        <v>5000</v>
      </c>
      <c r="K40" s="49">
        <f t="shared" si="25"/>
        <v>2350</v>
      </c>
      <c r="L40" s="49">
        <f t="shared" si="26"/>
        <v>4700</v>
      </c>
      <c r="M40" s="49">
        <f t="shared" si="31"/>
        <v>3695.90259678551</v>
      </c>
      <c r="N40" s="49">
        <f t="shared" si="27"/>
        <v>8147.98686487334</v>
      </c>
      <c r="O40" s="30">
        <v>86.3220379516</v>
      </c>
    </row>
    <row r="41" s="30" customFormat="1" ht="14.4" spans="1:15">
      <c r="A41" s="10"/>
      <c r="B41" s="49">
        <v>4500</v>
      </c>
      <c r="C41" s="49">
        <f t="shared" ref="C41:G41" si="34">SUM(B41/25.4)</f>
        <v>177.165354330709</v>
      </c>
      <c r="D41" s="120">
        <v>2830</v>
      </c>
      <c r="E41" s="120">
        <f t="shared" si="34"/>
        <v>111.417322834646</v>
      </c>
      <c r="F41" s="120">
        <v>90</v>
      </c>
      <c r="G41" s="120">
        <f t="shared" si="34"/>
        <v>3.54330708661417</v>
      </c>
      <c r="H41" s="350" t="s">
        <v>21</v>
      </c>
      <c r="I41" s="127">
        <v>2420</v>
      </c>
      <c r="J41" s="49">
        <f t="shared" si="24"/>
        <v>4840</v>
      </c>
      <c r="K41" s="49">
        <f t="shared" si="25"/>
        <v>2270</v>
      </c>
      <c r="L41" s="49">
        <f t="shared" si="26"/>
        <v>4540</v>
      </c>
      <c r="M41" s="49">
        <f t="shared" si="31"/>
        <v>3731.90788950908</v>
      </c>
      <c r="N41" s="49">
        <f t="shared" si="27"/>
        <v>8227.36413321172</v>
      </c>
      <c r="O41" s="30">
        <v>122.32733067517</v>
      </c>
    </row>
    <row r="42" s="30" customFormat="1" ht="14.4" spans="1:15">
      <c r="A42" s="10"/>
      <c r="B42" s="49">
        <v>5000</v>
      </c>
      <c r="C42" s="49">
        <f t="shared" ref="C42:G42" si="35">SUM(B42/25.4)</f>
        <v>196.850393700787</v>
      </c>
      <c r="D42" s="120">
        <v>3080</v>
      </c>
      <c r="E42" s="120">
        <f t="shared" si="35"/>
        <v>121.259842519685</v>
      </c>
      <c r="F42" s="120">
        <v>90</v>
      </c>
      <c r="G42" s="120">
        <f t="shared" si="35"/>
        <v>3.54330708661417</v>
      </c>
      <c r="H42" s="351" t="s">
        <v>21</v>
      </c>
      <c r="I42" s="127">
        <v>2160</v>
      </c>
      <c r="J42" s="49">
        <f t="shared" si="24"/>
        <v>4320</v>
      </c>
      <c r="K42" s="49">
        <f t="shared" si="25"/>
        <v>2010</v>
      </c>
      <c r="L42" s="49">
        <f t="shared" si="26"/>
        <v>4020</v>
      </c>
      <c r="M42" s="49">
        <f t="shared" si="31"/>
        <v>3768.10373796657</v>
      </c>
      <c r="N42" s="49">
        <f t="shared" si="27"/>
        <v>8307.1615007211</v>
      </c>
      <c r="O42" s="30">
        <v>158.52317913266</v>
      </c>
    </row>
    <row r="43" s="30" customFormat="1" ht="14.4" spans="1:15">
      <c r="A43" s="38" t="s">
        <v>22</v>
      </c>
      <c r="B43" s="49">
        <v>2700</v>
      </c>
      <c r="C43" s="49">
        <f t="shared" ref="C43:G43" si="36">SUM(B43/25.4)</f>
        <v>106.299212598425</v>
      </c>
      <c r="D43" s="123">
        <v>1950</v>
      </c>
      <c r="E43" s="120">
        <f t="shared" si="36"/>
        <v>76.7716535433071</v>
      </c>
      <c r="F43" s="123">
        <v>901</v>
      </c>
      <c r="G43" s="120">
        <f t="shared" si="36"/>
        <v>35.4724409448819</v>
      </c>
      <c r="H43" s="350" t="s">
        <v>20</v>
      </c>
      <c r="I43" s="49">
        <v>2500</v>
      </c>
      <c r="J43" s="49">
        <f t="shared" si="24"/>
        <v>5000</v>
      </c>
      <c r="K43" s="49">
        <v>1850</v>
      </c>
      <c r="L43" s="49">
        <f t="shared" si="26"/>
        <v>3700</v>
      </c>
      <c r="M43" s="49">
        <f t="shared" si="31"/>
        <v>3592.10683206619</v>
      </c>
      <c r="N43" s="49">
        <f t="shared" si="27"/>
        <v>7919.15872197312</v>
      </c>
      <c r="O43" s="30">
        <v>-17.4737267677201</v>
      </c>
    </row>
    <row r="44" s="30" customFormat="1" ht="14.4" spans="1:15">
      <c r="A44" s="39"/>
      <c r="B44" s="49">
        <v>3000</v>
      </c>
      <c r="C44" s="49">
        <f t="shared" ref="C44:G44" si="37">SUM(B44/25.4)</f>
        <v>118.110236220472</v>
      </c>
      <c r="D44" s="123">
        <v>2100</v>
      </c>
      <c r="E44" s="120">
        <f t="shared" si="37"/>
        <v>82.6771653543307</v>
      </c>
      <c r="F44" s="123">
        <v>1051</v>
      </c>
      <c r="G44" s="120">
        <f t="shared" si="37"/>
        <v>41.3779527559055</v>
      </c>
      <c r="H44" s="350" t="s">
        <v>20</v>
      </c>
      <c r="I44" s="49">
        <v>2500</v>
      </c>
      <c r="J44" s="49">
        <f t="shared" si="24"/>
        <v>5000</v>
      </c>
      <c r="K44" s="49">
        <f t="shared" ref="K44:K54" si="38">I44-150</f>
        <v>2350</v>
      </c>
      <c r="L44" s="49">
        <f t="shared" si="26"/>
        <v>4700</v>
      </c>
      <c r="M44" s="49">
        <f t="shared" si="31"/>
        <v>3618.43783206619</v>
      </c>
      <c r="N44" s="49">
        <f t="shared" si="27"/>
        <v>7977.20804457312</v>
      </c>
      <c r="O44" s="30">
        <v>8.85727323228002</v>
      </c>
    </row>
    <row r="45" s="30" customFormat="1" ht="24.95" customHeight="1" spans="1:15">
      <c r="A45" s="39"/>
      <c r="B45" s="49">
        <v>3300</v>
      </c>
      <c r="C45" s="49">
        <f t="shared" ref="C45:G45" si="39">SUM(B45/25.4)</f>
        <v>129.92125984252</v>
      </c>
      <c r="D45" s="123">
        <v>2250</v>
      </c>
      <c r="E45" s="120">
        <f t="shared" si="39"/>
        <v>88.5826771653543</v>
      </c>
      <c r="F45" s="123">
        <v>1201</v>
      </c>
      <c r="G45" s="120">
        <f t="shared" si="39"/>
        <v>47.2834645669291</v>
      </c>
      <c r="H45" s="350" t="s">
        <v>20</v>
      </c>
      <c r="I45" s="49">
        <v>2500</v>
      </c>
      <c r="J45" s="49">
        <f t="shared" si="24"/>
        <v>5000</v>
      </c>
      <c r="K45" s="49">
        <f t="shared" si="38"/>
        <v>2350</v>
      </c>
      <c r="L45" s="49">
        <f t="shared" si="26"/>
        <v>4700</v>
      </c>
      <c r="M45" s="49">
        <f t="shared" si="31"/>
        <v>3641.95883206619</v>
      </c>
      <c r="N45" s="49">
        <f t="shared" si="27"/>
        <v>8029.06244117312</v>
      </c>
      <c r="O45" s="30">
        <v>32.37827323228</v>
      </c>
    </row>
    <row r="46" s="30" customFormat="1" ht="24.95" customHeight="1" spans="1:15">
      <c r="A46" s="39"/>
      <c r="B46" s="49">
        <v>3500</v>
      </c>
      <c r="C46" s="49">
        <f t="shared" ref="C46:G46" si="40">SUM(B46/25.4)</f>
        <v>137.795275590551</v>
      </c>
      <c r="D46" s="123">
        <v>2350</v>
      </c>
      <c r="E46" s="120">
        <f t="shared" si="40"/>
        <v>92.5196850393701</v>
      </c>
      <c r="F46" s="123">
        <v>1301</v>
      </c>
      <c r="G46" s="120">
        <f t="shared" si="40"/>
        <v>51.2204724409449</v>
      </c>
      <c r="H46" s="350" t="s">
        <v>20</v>
      </c>
      <c r="I46" s="49">
        <v>2500</v>
      </c>
      <c r="J46" s="49">
        <f t="shared" si="24"/>
        <v>5000</v>
      </c>
      <c r="K46" s="49">
        <f t="shared" si="38"/>
        <v>2350</v>
      </c>
      <c r="L46" s="49">
        <f t="shared" si="26"/>
        <v>4700</v>
      </c>
      <c r="M46" s="49">
        <f t="shared" si="31"/>
        <v>3657.76983206619</v>
      </c>
      <c r="N46" s="49">
        <f t="shared" si="27"/>
        <v>8063.91937177312</v>
      </c>
      <c r="O46" s="30">
        <v>48.18927323228</v>
      </c>
    </row>
    <row r="47" s="30" customFormat="1" ht="24.95" customHeight="1" spans="1:15">
      <c r="A47" s="40" t="s">
        <v>23</v>
      </c>
      <c r="B47" s="49">
        <v>3600</v>
      </c>
      <c r="C47" s="49">
        <f t="shared" ref="C47:G47" si="41">SUM(B47/25.4)</f>
        <v>141.732283464567</v>
      </c>
      <c r="D47" s="124">
        <v>1800</v>
      </c>
      <c r="E47" s="120">
        <f t="shared" si="41"/>
        <v>70.8661417322835</v>
      </c>
      <c r="F47" s="120">
        <v>751</v>
      </c>
      <c r="G47" s="120">
        <f t="shared" si="41"/>
        <v>29.5669291338583</v>
      </c>
      <c r="H47" s="350" t="s">
        <v>21</v>
      </c>
      <c r="I47" s="49">
        <v>2300</v>
      </c>
      <c r="J47" s="49">
        <f t="shared" si="24"/>
        <v>4600</v>
      </c>
      <c r="K47" s="49">
        <f t="shared" si="38"/>
        <v>2150</v>
      </c>
      <c r="L47" s="49">
        <f t="shared" si="26"/>
        <v>4300</v>
      </c>
      <c r="M47" s="49">
        <f t="shared" si="31"/>
        <v>3701.62458206619</v>
      </c>
      <c r="N47" s="49">
        <f t="shared" si="27"/>
        <v>8160.60155362312</v>
      </c>
      <c r="O47" s="30">
        <v>92.0440232322801</v>
      </c>
    </row>
    <row r="48" s="30" customFormat="1" ht="24.95" customHeight="1" spans="1:15">
      <c r="A48" s="39"/>
      <c r="B48" s="49">
        <v>4000</v>
      </c>
      <c r="C48" s="49">
        <f t="shared" ref="C48:G48" si="42">SUM(B48/25.4)</f>
        <v>157.48031496063</v>
      </c>
      <c r="D48" s="124">
        <v>1930</v>
      </c>
      <c r="E48" s="120">
        <f t="shared" si="42"/>
        <v>75.9842519685039</v>
      </c>
      <c r="F48" s="120">
        <v>881</v>
      </c>
      <c r="G48" s="120">
        <f t="shared" si="42"/>
        <v>34.6850393700787</v>
      </c>
      <c r="H48" s="350" t="s">
        <v>21</v>
      </c>
      <c r="I48" s="127">
        <v>2300</v>
      </c>
      <c r="J48" s="49">
        <f t="shared" si="24"/>
        <v>4600</v>
      </c>
      <c r="K48" s="49">
        <f t="shared" si="38"/>
        <v>2150</v>
      </c>
      <c r="L48" s="49">
        <f t="shared" si="26"/>
        <v>4300</v>
      </c>
      <c r="M48" s="49">
        <f t="shared" si="31"/>
        <v>3733.67758206619</v>
      </c>
      <c r="N48" s="49">
        <f t="shared" si="27"/>
        <v>8231.26559742312</v>
      </c>
      <c r="O48" s="30">
        <v>124.09702323228</v>
      </c>
    </row>
    <row r="49" s="30" customFormat="1" ht="20.1" customHeight="1" spans="1:15">
      <c r="A49" s="39"/>
      <c r="B49" s="49">
        <v>4300</v>
      </c>
      <c r="C49" s="49">
        <f t="shared" ref="C49:G49" si="43">SUM(B49/25.4)</f>
        <v>169.291338582677</v>
      </c>
      <c r="D49" s="124">
        <v>2030</v>
      </c>
      <c r="E49" s="120">
        <f t="shared" si="43"/>
        <v>79.9212598425197</v>
      </c>
      <c r="F49" s="120">
        <v>981</v>
      </c>
      <c r="G49" s="120">
        <f t="shared" si="43"/>
        <v>38.6220472440945</v>
      </c>
      <c r="H49" s="350" t="s">
        <v>21</v>
      </c>
      <c r="I49" s="127">
        <v>2100</v>
      </c>
      <c r="J49" s="49">
        <f t="shared" si="24"/>
        <v>4200</v>
      </c>
      <c r="K49" s="49">
        <f t="shared" si="38"/>
        <v>1950</v>
      </c>
      <c r="L49" s="49">
        <f t="shared" si="26"/>
        <v>3900</v>
      </c>
      <c r="M49" s="49">
        <f t="shared" si="31"/>
        <v>3755.37908206619</v>
      </c>
      <c r="N49" s="49">
        <f t="shared" si="27"/>
        <v>8279.10872432312</v>
      </c>
      <c r="O49" s="30">
        <v>145.79852323228</v>
      </c>
    </row>
    <row r="50" s="30" customFormat="1" ht="20.1" customHeight="1" spans="1:15">
      <c r="A50" s="39"/>
      <c r="B50" s="49">
        <v>4500</v>
      </c>
      <c r="C50" s="49">
        <f t="shared" ref="C50:C54" si="44">SUM(B50/25.4)</f>
        <v>177.165354330709</v>
      </c>
      <c r="D50" s="124">
        <v>2100</v>
      </c>
      <c r="E50" s="120">
        <f t="shared" ref="E50:E54" si="45">SUM(D49/25.4)</f>
        <v>79.9212598425197</v>
      </c>
      <c r="F50" s="120">
        <v>1051</v>
      </c>
      <c r="G50" s="120">
        <f t="shared" ref="G50:G54" si="46">SUM(F50/25.4)</f>
        <v>41.3779527559055</v>
      </c>
      <c r="H50" s="350" t="s">
        <v>21</v>
      </c>
      <c r="I50" s="127">
        <v>2100</v>
      </c>
      <c r="J50" s="49">
        <f t="shared" si="24"/>
        <v>4200</v>
      </c>
      <c r="K50" s="49">
        <f t="shared" si="38"/>
        <v>1950</v>
      </c>
      <c r="L50" s="49">
        <f t="shared" si="26"/>
        <v>3900</v>
      </c>
      <c r="M50" s="49">
        <f t="shared" si="31"/>
        <v>3770.58058206619</v>
      </c>
      <c r="N50" s="49">
        <f t="shared" si="27"/>
        <v>8312.62195122312</v>
      </c>
      <c r="O50" s="30">
        <v>161.00002323228</v>
      </c>
    </row>
    <row r="51" s="30" customFormat="1" ht="20.1" customHeight="1" spans="1:15">
      <c r="A51" s="39"/>
      <c r="B51" s="49">
        <v>4700</v>
      </c>
      <c r="C51" s="49">
        <f t="shared" si="44"/>
        <v>185.03937007874</v>
      </c>
      <c r="D51" s="124">
        <v>2170</v>
      </c>
      <c r="E51" s="120">
        <f t="shared" si="45"/>
        <v>82.6771653543307</v>
      </c>
      <c r="F51" s="120">
        <v>1121</v>
      </c>
      <c r="G51" s="120">
        <f t="shared" si="46"/>
        <v>44.1338582677165</v>
      </c>
      <c r="H51" s="350" t="s">
        <v>21</v>
      </c>
      <c r="I51" s="127">
        <v>1600</v>
      </c>
      <c r="J51" s="49">
        <f t="shared" si="24"/>
        <v>3200</v>
      </c>
      <c r="K51" s="49">
        <f t="shared" si="38"/>
        <v>1450</v>
      </c>
      <c r="L51" s="49">
        <f t="shared" si="26"/>
        <v>2900</v>
      </c>
      <c r="M51" s="49">
        <f t="shared" si="31"/>
        <v>3785.80208206619</v>
      </c>
      <c r="N51" s="49">
        <f t="shared" si="27"/>
        <v>8346.17927012312</v>
      </c>
      <c r="O51" s="30">
        <v>176.22152323228</v>
      </c>
    </row>
    <row r="52" s="30" customFormat="1" ht="20.1" customHeight="1" spans="1:15">
      <c r="A52" s="39"/>
      <c r="B52" s="49">
        <v>5000</v>
      </c>
      <c r="C52" s="49">
        <f t="shared" si="44"/>
        <v>196.850393700787</v>
      </c>
      <c r="D52" s="124">
        <v>2270</v>
      </c>
      <c r="E52" s="120">
        <f t="shared" si="45"/>
        <v>85.4330708661417</v>
      </c>
      <c r="F52" s="120">
        <v>1221</v>
      </c>
      <c r="G52" s="120">
        <f t="shared" si="46"/>
        <v>48.0708661417323</v>
      </c>
      <c r="H52" s="351" t="s">
        <v>21</v>
      </c>
      <c r="I52" s="127">
        <v>1600</v>
      </c>
      <c r="J52" s="49">
        <f t="shared" si="24"/>
        <v>3200</v>
      </c>
      <c r="K52" s="49">
        <f t="shared" si="38"/>
        <v>1450</v>
      </c>
      <c r="L52" s="49">
        <f t="shared" si="26"/>
        <v>2900</v>
      </c>
      <c r="M52" s="49">
        <f t="shared" si="31"/>
        <v>3807.71408206619</v>
      </c>
      <c r="N52" s="49">
        <f t="shared" si="27"/>
        <v>8394.48646532312</v>
      </c>
      <c r="O52" s="30">
        <v>198.13352323228</v>
      </c>
    </row>
    <row r="53" s="30" customFormat="1" ht="20.1" customHeight="1" spans="1:15">
      <c r="A53" s="39"/>
      <c r="B53" s="49">
        <v>5500</v>
      </c>
      <c r="C53" s="49">
        <f t="shared" si="44"/>
        <v>216.535433070866</v>
      </c>
      <c r="D53" s="124">
        <v>2520</v>
      </c>
      <c r="E53" s="120">
        <f t="shared" si="45"/>
        <v>89.3700787401575</v>
      </c>
      <c r="F53" s="120">
        <v>1471</v>
      </c>
      <c r="G53" s="120">
        <f t="shared" si="46"/>
        <v>57.9133858267717</v>
      </c>
      <c r="H53" s="351" t="s">
        <v>21</v>
      </c>
      <c r="I53" s="127">
        <v>1300</v>
      </c>
      <c r="J53" s="49">
        <f t="shared" si="24"/>
        <v>2600</v>
      </c>
      <c r="K53" s="49">
        <f t="shared" si="38"/>
        <v>1150</v>
      </c>
      <c r="L53" s="49">
        <f t="shared" si="26"/>
        <v>2300</v>
      </c>
      <c r="M53" s="49">
        <f t="shared" si="31"/>
        <v>3887.93958206619</v>
      </c>
      <c r="N53" s="49">
        <f t="shared" si="27"/>
        <v>8571.35160262312</v>
      </c>
      <c r="O53" s="30">
        <v>278.35902323228</v>
      </c>
    </row>
    <row r="54" s="30" customFormat="1" ht="20.1" customHeight="1" spans="1:15">
      <c r="A54" s="42"/>
      <c r="B54" s="49">
        <v>6000</v>
      </c>
      <c r="C54" s="49">
        <f t="shared" si="44"/>
        <v>236.220472440945</v>
      </c>
      <c r="D54" s="124">
        <v>2770</v>
      </c>
      <c r="E54" s="120">
        <f t="shared" si="45"/>
        <v>99.2125984251969</v>
      </c>
      <c r="F54" s="120">
        <v>1721</v>
      </c>
      <c r="G54" s="120">
        <f t="shared" si="46"/>
        <v>67.755905511811</v>
      </c>
      <c r="H54" s="351" t="s">
        <v>21</v>
      </c>
      <c r="I54" s="127">
        <v>1000</v>
      </c>
      <c r="J54" s="49">
        <f t="shared" si="24"/>
        <v>2000</v>
      </c>
      <c r="K54" s="49">
        <f t="shared" si="38"/>
        <v>850</v>
      </c>
      <c r="L54" s="49">
        <f t="shared" si="26"/>
        <v>1700</v>
      </c>
      <c r="M54" s="49">
        <f t="shared" si="31"/>
        <v>3940.79408206619</v>
      </c>
      <c r="N54" s="49">
        <f t="shared" si="27"/>
        <v>8687.87463332312</v>
      </c>
      <c r="O54" s="30">
        <v>331.21352323228</v>
      </c>
    </row>
  </sheetData>
  <mergeCells count="28">
    <mergeCell ref="E1:J1"/>
    <mergeCell ref="K1:N1"/>
    <mergeCell ref="I4:L4"/>
    <mergeCell ref="I5:J5"/>
    <mergeCell ref="K5:L5"/>
    <mergeCell ref="E29:J29"/>
    <mergeCell ref="K29:N29"/>
    <mergeCell ref="I32:L32"/>
    <mergeCell ref="I33:J33"/>
    <mergeCell ref="K33:L33"/>
    <mergeCell ref="A4:A6"/>
    <mergeCell ref="A7:A14"/>
    <mergeCell ref="A15:A18"/>
    <mergeCell ref="A19:A26"/>
    <mergeCell ref="A32:A34"/>
    <mergeCell ref="A35:A42"/>
    <mergeCell ref="A43:A46"/>
    <mergeCell ref="A47:A54"/>
    <mergeCell ref="H4:H5"/>
    <mergeCell ref="H32:H33"/>
    <mergeCell ref="B4:C5"/>
    <mergeCell ref="D4:E5"/>
    <mergeCell ref="F4:G5"/>
    <mergeCell ref="M4:N5"/>
    <mergeCell ref="B32:C33"/>
    <mergeCell ref="D32:E33"/>
    <mergeCell ref="F32:G33"/>
    <mergeCell ref="M32:N33"/>
  </mergeCells>
  <conditionalFormatting sqref="D7">
    <cfRule type="expression" dxfId="0" priority="38">
      <formula>"mod(row(),2)=1"</formula>
    </cfRule>
    <cfRule type="expression" dxfId="1" priority="37">
      <formula>MOD(ROW(),2)=1</formula>
    </cfRule>
  </conditionalFormatting>
  <conditionalFormatting sqref="F7">
    <cfRule type="expression" dxfId="0" priority="30">
      <formula>"mod(row(),2)=1"</formula>
    </cfRule>
    <cfRule type="expression" dxfId="1" priority="29">
      <formula>MOD(ROW(),2)=1</formula>
    </cfRule>
  </conditionalFormatting>
  <conditionalFormatting sqref="H14">
    <cfRule type="expression" dxfId="0" priority="10">
      <formula>"mod(row(),2)=1"</formula>
    </cfRule>
    <cfRule type="expression" dxfId="1" priority="9">
      <formula>MOD(ROW(),2)=1</formula>
    </cfRule>
  </conditionalFormatting>
  <conditionalFormatting sqref="D35">
    <cfRule type="expression" dxfId="0" priority="14">
      <formula>"mod(row(),2)=1"</formula>
    </cfRule>
    <cfRule type="expression" dxfId="1" priority="13">
      <formula>MOD(ROW(),2)=1</formula>
    </cfRule>
  </conditionalFormatting>
  <conditionalFormatting sqref="F35">
    <cfRule type="expression" dxfId="0" priority="22">
      <formula>"mod(row(),2)=1"</formula>
    </cfRule>
    <cfRule type="expression" dxfId="1" priority="21">
      <formula>MOD(ROW(),2)=1</formula>
    </cfRule>
  </conditionalFormatting>
  <conditionalFormatting sqref="H42">
    <cfRule type="expression" dxfId="0" priority="6">
      <formula>"mod(row(),2)=1"</formula>
    </cfRule>
    <cfRule type="expression" dxfId="1" priority="5">
      <formula>MOD(ROW(),2)=1</formula>
    </cfRule>
  </conditionalFormatting>
  <conditionalFormatting sqref="H49">
    <cfRule type="expression" dxfId="0" priority="12">
      <formula>"mod(row(),2)=1"</formula>
    </cfRule>
    <cfRule type="expression" dxfId="1" priority="11">
      <formula>MOD(ROW(),2)=1</formula>
    </cfRule>
  </conditionalFormatting>
  <conditionalFormatting sqref="B19:B26">
    <cfRule type="expression" dxfId="0" priority="72">
      <formula>"mod(row(),2)=1"</formula>
    </cfRule>
    <cfRule type="expression" dxfId="1" priority="71">
      <formula>MOD(ROW(),2)=1</formula>
    </cfRule>
  </conditionalFormatting>
  <conditionalFormatting sqref="C19:C26">
    <cfRule type="expression" dxfId="0" priority="70">
      <formula>"mod(row(),2)=1"</formula>
    </cfRule>
    <cfRule type="expression" dxfId="1" priority="69">
      <formula>MOD(ROW(),2)=1</formula>
    </cfRule>
  </conditionalFormatting>
  <conditionalFormatting sqref="D8:D14">
    <cfRule type="expression" dxfId="0" priority="40">
      <formula>"mod(row(),2)=1"</formula>
    </cfRule>
    <cfRule type="expression" dxfId="1" priority="39">
      <formula>MOD(ROW(),2)=1</formula>
    </cfRule>
  </conditionalFormatting>
  <conditionalFormatting sqref="D15:D18">
    <cfRule type="expression" dxfId="0" priority="42">
      <formula>"mod(row(),2)=1"</formula>
    </cfRule>
    <cfRule type="expression" dxfId="1" priority="41">
      <formula>MOD(ROW(),2)=1</formula>
    </cfRule>
  </conditionalFormatting>
  <conditionalFormatting sqref="D19:D26">
    <cfRule type="expression" dxfId="0" priority="44">
      <formula>"mod(row(),2)=1"</formula>
    </cfRule>
    <cfRule type="expression" dxfId="1" priority="43">
      <formula>MOD(ROW(),2)=1</formula>
    </cfRule>
  </conditionalFormatting>
  <conditionalFormatting sqref="D36:D42">
    <cfRule type="expression" dxfId="0" priority="16">
      <formula>"mod(row(),2)=1"</formula>
    </cfRule>
    <cfRule type="expression" dxfId="1" priority="15">
      <formula>MOD(ROW(),2)=1</formula>
    </cfRule>
  </conditionalFormatting>
  <conditionalFormatting sqref="D43:D46">
    <cfRule type="expression" dxfId="0" priority="18">
      <formula>"mod(row(),2)=1"</formula>
    </cfRule>
    <cfRule type="expression" dxfId="1" priority="17">
      <formula>MOD(ROW(),2)=1</formula>
    </cfRule>
  </conditionalFormatting>
  <conditionalFormatting sqref="D47:D54">
    <cfRule type="expression" dxfId="0" priority="20">
      <formula>"mod(row(),2)=1"</formula>
    </cfRule>
    <cfRule type="expression" dxfId="1" priority="19">
      <formula>MOD(ROW(),2)=1</formula>
    </cfRule>
  </conditionalFormatting>
  <conditionalFormatting sqref="E19:E26">
    <cfRule type="expression" dxfId="0" priority="68">
      <formula>"mod(row(),2)=1"</formula>
    </cfRule>
    <cfRule type="expression" dxfId="1" priority="67">
      <formula>MOD(ROW(),2)=1</formula>
    </cfRule>
  </conditionalFormatting>
  <conditionalFormatting sqref="F8:F14">
    <cfRule type="expression" dxfId="0" priority="32">
      <formula>"mod(row(),2)=1"</formula>
    </cfRule>
    <cfRule type="expression" dxfId="1" priority="31">
      <formula>MOD(ROW(),2)=1</formula>
    </cfRule>
  </conditionalFormatting>
  <conditionalFormatting sqref="F15:F18">
    <cfRule type="expression" dxfId="0" priority="34">
      <formula>"mod(row(),2)=1"</formula>
    </cfRule>
    <cfRule type="expression" dxfId="1" priority="33">
      <formula>MOD(ROW(),2)=1</formula>
    </cfRule>
  </conditionalFormatting>
  <conditionalFormatting sqref="F19:F26">
    <cfRule type="expression" dxfId="0" priority="36">
      <formula>"mod(row(),2)=1"</formula>
    </cfRule>
    <cfRule type="expression" dxfId="1" priority="35">
      <formula>MOD(ROW(),2)=1</formula>
    </cfRule>
  </conditionalFormatting>
  <conditionalFormatting sqref="F36:F42">
    <cfRule type="expression" dxfId="0" priority="24">
      <formula>"mod(row(),2)=1"</formula>
    </cfRule>
    <cfRule type="expression" dxfId="1" priority="23">
      <formula>MOD(ROW(),2)=1</formula>
    </cfRule>
  </conditionalFormatting>
  <conditionalFormatting sqref="F43:F46">
    <cfRule type="expression" dxfId="0" priority="26">
      <formula>"mod(row(),2)=1"</formula>
    </cfRule>
    <cfRule type="expression" dxfId="1" priority="25">
      <formula>MOD(ROW(),2)=1</formula>
    </cfRule>
  </conditionalFormatting>
  <conditionalFormatting sqref="F47:F54">
    <cfRule type="expression" dxfId="0" priority="28">
      <formula>"mod(row(),2)=1"</formula>
    </cfRule>
    <cfRule type="expression" dxfId="1" priority="27">
      <formula>MOD(ROW(),2)=1</formula>
    </cfRule>
  </conditionalFormatting>
  <conditionalFormatting sqref="G19:G26">
    <cfRule type="expression" dxfId="0" priority="66">
      <formula>"mod(row(),2)=1"</formula>
    </cfRule>
    <cfRule type="expression" dxfId="1" priority="65">
      <formula>MOD(ROW(),2)=1</formula>
    </cfRule>
  </conditionalFormatting>
  <conditionalFormatting sqref="H19:H23">
    <cfRule type="expression" dxfId="0" priority="64">
      <formula>"mod(row(),2)=1"</formula>
    </cfRule>
    <cfRule type="expression" dxfId="1" priority="63">
      <formula>MOD(ROW(),2)=1</formula>
    </cfRule>
  </conditionalFormatting>
  <conditionalFormatting sqref="H24:H26">
    <cfRule type="expression" dxfId="0" priority="8">
      <formula>"mod(row(),2)=1"</formula>
    </cfRule>
    <cfRule type="expression" dxfId="1" priority="7">
      <formula>MOD(ROW(),2)=1</formula>
    </cfRule>
  </conditionalFormatting>
  <conditionalFormatting sqref="H52:H54">
    <cfRule type="expression" dxfId="0" priority="4">
      <formula>"mod(row(),2)=1"</formula>
    </cfRule>
    <cfRule type="expression" dxfId="1" priority="3">
      <formula>MOD(ROW(),2)=1</formula>
    </cfRule>
  </conditionalFormatting>
  <conditionalFormatting sqref="I19:I26">
    <cfRule type="expression" dxfId="0" priority="62">
      <formula>"mod(row(),2)=1"</formula>
    </cfRule>
    <cfRule type="expression" dxfId="1" priority="61">
      <formula>MOD(ROW(),2)=1</formula>
    </cfRule>
  </conditionalFormatting>
  <conditionalFormatting sqref="J19:J26">
    <cfRule type="expression" dxfId="0" priority="60">
      <formula>"mod(row(),2)=1"</formula>
    </cfRule>
    <cfRule type="expression" dxfId="1" priority="59">
      <formula>MOD(ROW(),2)=1</formula>
    </cfRule>
  </conditionalFormatting>
  <conditionalFormatting sqref="K7:K26">
    <cfRule type="expression" dxfId="0" priority="2">
      <formula>"mod(row(),2)=1"</formula>
    </cfRule>
    <cfRule type="expression" dxfId="1" priority="1">
      <formula>MOD(ROW(),2)=1</formula>
    </cfRule>
  </conditionalFormatting>
  <conditionalFormatting sqref="L19:L26">
    <cfRule type="expression" dxfId="0" priority="58">
      <formula>"mod(row(),2)=1"</formula>
    </cfRule>
    <cfRule type="expression" dxfId="1" priority="57">
      <formula>MOD(ROW(),2)=1</formula>
    </cfRule>
  </conditionalFormatting>
  <conditionalFormatting sqref="M10:M26">
    <cfRule type="expression" dxfId="0" priority="48">
      <formula>"mod(row(),2)=1"</formula>
    </cfRule>
    <cfRule type="expression" dxfId="1" priority="47">
      <formula>MOD(ROW(),2)=1</formula>
    </cfRule>
  </conditionalFormatting>
  <conditionalFormatting sqref="N19:N26">
    <cfRule type="expression" dxfId="0" priority="56">
      <formula>"mod(row(),2)=1"</formula>
    </cfRule>
    <cfRule type="expression" dxfId="1" priority="55">
      <formula>MOD(ROW(),2)=1</formula>
    </cfRule>
  </conditionalFormatting>
  <conditionalFormatting sqref="B7:C7 M8 L7:N7 G7:J7 E7">
    <cfRule type="expression" dxfId="0" priority="50">
      <formula>"mod(row(),2)=1"</formula>
    </cfRule>
    <cfRule type="expression" dxfId="1" priority="49">
      <formula>MOD(ROW(),2)=1</formula>
    </cfRule>
  </conditionalFormatting>
  <conditionalFormatting sqref="B8:C14 N10:N14 I14:J14 G14 L10:L14 L9:N9 N8 L8 G8:J13 E8:E14">
    <cfRule type="expression" dxfId="0" priority="52">
      <formula>"mod(row(),2)=1"</formula>
    </cfRule>
    <cfRule type="expression" dxfId="1" priority="51">
      <formula>MOD(ROW(),2)=1</formula>
    </cfRule>
  </conditionalFormatting>
  <conditionalFormatting sqref="B15:C18 N15:N18 L15:L18 G15:J18 E15:E18">
    <cfRule type="expression" dxfId="0" priority="54">
      <formula>"mod(row(),2)=1"</formula>
    </cfRule>
    <cfRule type="expression" dxfId="1" priority="53">
      <formula>MOD(ROW(),2)=1</formula>
    </cfRule>
  </conditionalFormatting>
  <conditionalFormatting sqref="B35:C54 E35:E54 G35:N41 G42 I42:N42 G43:N48 G49 I49:N49 G50:N51 G52:G54 I52:N54">
    <cfRule type="expression" dxfId="0" priority="46">
      <formula>"mod(row(),2)=1"</formula>
    </cfRule>
    <cfRule type="expression" dxfId="1" priority="45">
      <formula>MOD(ROW(),2)=1</formula>
    </cfRule>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1"/>
  <sheetViews>
    <sheetView workbookViewId="0">
      <selection activeCell="O7" sqref="O7"/>
    </sheetView>
  </sheetViews>
  <sheetFormatPr defaultColWidth="9.13888888888889" defaultRowHeight="13.2"/>
  <cols>
    <col min="1" max="14" width="9.13888888888889" style="99"/>
    <col min="15" max="15" width="6" style="100" customWidth="1"/>
    <col min="16" max="16" width="9.13888888888889" style="100"/>
    <col min="17" max="16384" width="9.13888888888889" style="99"/>
  </cols>
  <sheetData>
    <row r="1" s="99" customFormat="1" ht="33.6" spans="1:29">
      <c r="A1" s="59"/>
      <c r="B1" s="60"/>
      <c r="C1" s="60"/>
      <c r="D1" s="60"/>
      <c r="E1" s="79" t="s">
        <v>101</v>
      </c>
      <c r="F1" s="79"/>
      <c r="G1" s="79"/>
      <c r="H1" s="79"/>
      <c r="I1" s="79"/>
      <c r="J1" s="79"/>
      <c r="K1" s="75" t="s">
        <v>158</v>
      </c>
      <c r="L1" s="75"/>
      <c r="M1" s="75"/>
      <c r="N1" s="75"/>
      <c r="O1" s="109"/>
      <c r="P1" s="59"/>
      <c r="Q1" s="60"/>
      <c r="R1" s="60"/>
      <c r="S1" s="60"/>
      <c r="T1" s="79" t="s">
        <v>101</v>
      </c>
      <c r="U1" s="79"/>
      <c r="V1" s="79"/>
      <c r="W1" s="79"/>
      <c r="X1" s="79"/>
      <c r="Y1" s="79"/>
      <c r="Z1" s="75" t="s">
        <v>158</v>
      </c>
      <c r="AA1" s="75"/>
      <c r="AB1" s="75"/>
      <c r="AC1" s="75"/>
    </row>
    <row r="2" s="99" customFormat="1" ht="15.6" spans="1:29">
      <c r="A2" s="62"/>
      <c r="B2" s="63"/>
      <c r="C2" s="63"/>
      <c r="D2" s="63"/>
      <c r="E2" s="63"/>
      <c r="F2" s="63"/>
      <c r="G2" s="63"/>
      <c r="H2" s="63"/>
      <c r="I2" s="63"/>
      <c r="J2" s="63"/>
      <c r="K2" s="63"/>
      <c r="L2" s="63"/>
      <c r="M2" s="63"/>
      <c r="N2" s="63"/>
      <c r="O2" s="109"/>
      <c r="P2" s="62"/>
      <c r="Q2" s="63"/>
      <c r="R2" s="63"/>
      <c r="S2" s="63"/>
      <c r="T2" s="63"/>
      <c r="U2" s="63"/>
      <c r="V2" s="63"/>
      <c r="W2" s="63"/>
      <c r="X2" s="63"/>
      <c r="Y2" s="63"/>
      <c r="Z2" s="63"/>
      <c r="AA2" s="63"/>
      <c r="AB2" s="63"/>
      <c r="AC2" s="63"/>
    </row>
    <row r="3" s="99" customFormat="1" ht="15.6" spans="1:29">
      <c r="A3" s="59"/>
      <c r="B3" s="64"/>
      <c r="C3" s="64"/>
      <c r="D3" s="64"/>
      <c r="E3" s="64"/>
      <c r="F3" s="64"/>
      <c r="G3" s="64"/>
      <c r="H3" s="64"/>
      <c r="I3" s="64"/>
      <c r="J3" s="64"/>
      <c r="K3" s="64"/>
      <c r="L3" s="64"/>
      <c r="M3" s="64"/>
      <c r="N3" s="64"/>
      <c r="O3" s="109"/>
      <c r="P3" s="59"/>
      <c r="Q3" s="64"/>
      <c r="R3" s="64"/>
      <c r="S3" s="64"/>
      <c r="T3" s="64"/>
      <c r="U3" s="64"/>
      <c r="V3" s="64"/>
      <c r="W3" s="64"/>
      <c r="X3" s="64"/>
      <c r="Y3" s="64"/>
      <c r="Z3" s="64"/>
      <c r="AA3" s="64"/>
      <c r="AB3" s="64"/>
      <c r="AC3" s="64"/>
    </row>
    <row r="4" s="99" customFormat="1" ht="41" customHeight="1" spans="1:29">
      <c r="A4" s="80" t="s">
        <v>146</v>
      </c>
      <c r="B4" s="81" t="s">
        <v>147</v>
      </c>
      <c r="C4" s="9"/>
      <c r="D4" s="81" t="s">
        <v>148</v>
      </c>
      <c r="E4" s="9"/>
      <c r="F4" s="81" t="s">
        <v>149</v>
      </c>
      <c r="G4" s="9"/>
      <c r="H4" s="81" t="s">
        <v>150</v>
      </c>
      <c r="I4" s="81" t="s">
        <v>159</v>
      </c>
      <c r="J4" s="49"/>
      <c r="K4" s="49"/>
      <c r="L4" s="49"/>
      <c r="M4" s="81" t="s">
        <v>152</v>
      </c>
      <c r="N4" s="9"/>
      <c r="O4" s="109"/>
      <c r="P4" s="80" t="s">
        <v>146</v>
      </c>
      <c r="Q4" s="81" t="s">
        <v>147</v>
      </c>
      <c r="R4" s="9"/>
      <c r="S4" s="81" t="s">
        <v>148</v>
      </c>
      <c r="T4" s="9"/>
      <c r="U4" s="81" t="s">
        <v>149</v>
      </c>
      <c r="V4" s="9"/>
      <c r="W4" s="81" t="s">
        <v>150</v>
      </c>
      <c r="X4" s="81" t="s">
        <v>160</v>
      </c>
      <c r="Y4" s="49"/>
      <c r="Z4" s="49"/>
      <c r="AA4" s="49"/>
      <c r="AB4" s="81" t="s">
        <v>152</v>
      </c>
      <c r="AC4" s="9"/>
    </row>
    <row r="5" s="99" customFormat="1" ht="39" customHeight="1" spans="1:29">
      <c r="A5" s="82"/>
      <c r="B5" s="9"/>
      <c r="C5" s="9"/>
      <c r="D5" s="9"/>
      <c r="E5" s="9"/>
      <c r="F5" s="9"/>
      <c r="G5" s="9"/>
      <c r="H5" s="9"/>
      <c r="I5" s="81" t="s">
        <v>153</v>
      </c>
      <c r="J5" s="9"/>
      <c r="K5" s="81" t="s">
        <v>154</v>
      </c>
      <c r="L5" s="9"/>
      <c r="M5" s="9"/>
      <c r="N5" s="9"/>
      <c r="O5" s="109"/>
      <c r="P5" s="82"/>
      <c r="Q5" s="9"/>
      <c r="R5" s="9"/>
      <c r="S5" s="9"/>
      <c r="T5" s="9"/>
      <c r="U5" s="9"/>
      <c r="V5" s="9"/>
      <c r="W5" s="9"/>
      <c r="X5" s="81" t="s">
        <v>153</v>
      </c>
      <c r="Y5" s="9"/>
      <c r="Z5" s="81" t="s">
        <v>154</v>
      </c>
      <c r="AA5" s="9"/>
      <c r="AB5" s="9"/>
      <c r="AC5" s="9"/>
    </row>
    <row r="6" s="99" customFormat="1" ht="43.2" spans="1:29">
      <c r="A6" s="82"/>
      <c r="B6" s="9" t="s">
        <v>11</v>
      </c>
      <c r="C6" s="9" t="s">
        <v>12</v>
      </c>
      <c r="D6" s="9" t="s">
        <v>11</v>
      </c>
      <c r="E6" s="9" t="s">
        <v>12</v>
      </c>
      <c r="F6" s="9" t="s">
        <v>11</v>
      </c>
      <c r="G6" s="9" t="s">
        <v>12</v>
      </c>
      <c r="H6" s="9" t="s">
        <v>13</v>
      </c>
      <c r="I6" s="9" t="s">
        <v>14</v>
      </c>
      <c r="J6" s="9" t="s">
        <v>155</v>
      </c>
      <c r="K6" s="9" t="s">
        <v>14</v>
      </c>
      <c r="L6" s="9" t="s">
        <v>155</v>
      </c>
      <c r="M6" s="9" t="s">
        <v>16</v>
      </c>
      <c r="N6" s="9" t="s">
        <v>17</v>
      </c>
      <c r="O6" s="109"/>
      <c r="P6" s="82"/>
      <c r="Q6" s="9" t="s">
        <v>11</v>
      </c>
      <c r="R6" s="9" t="s">
        <v>12</v>
      </c>
      <c r="S6" s="9" t="s">
        <v>11</v>
      </c>
      <c r="T6" s="9" t="s">
        <v>12</v>
      </c>
      <c r="U6" s="9" t="s">
        <v>11</v>
      </c>
      <c r="V6" s="9" t="s">
        <v>12</v>
      </c>
      <c r="W6" s="9" t="s">
        <v>13</v>
      </c>
      <c r="X6" s="9" t="s">
        <v>14</v>
      </c>
      <c r="Y6" s="9" t="s">
        <v>155</v>
      </c>
      <c r="Z6" s="9" t="s">
        <v>14</v>
      </c>
      <c r="AA6" s="9" t="s">
        <v>155</v>
      </c>
      <c r="AB6" s="9" t="s">
        <v>16</v>
      </c>
      <c r="AC6" s="9" t="s">
        <v>17</v>
      </c>
    </row>
    <row r="7" s="99" customFormat="1" ht="15.6" spans="1:29">
      <c r="A7" s="80" t="s">
        <v>161</v>
      </c>
      <c r="B7" s="101">
        <v>2700</v>
      </c>
      <c r="C7" s="102">
        <f t="shared" ref="C7:G7" si="0">B7/25.4</f>
        <v>106.299212598425</v>
      </c>
      <c r="D7" s="101">
        <v>2135</v>
      </c>
      <c r="E7" s="102">
        <f t="shared" si="0"/>
        <v>84.0551181102362</v>
      </c>
      <c r="F7" s="101">
        <v>170</v>
      </c>
      <c r="G7" s="102">
        <f t="shared" si="0"/>
        <v>6.69291338582677</v>
      </c>
      <c r="H7" s="354" t="s">
        <v>38</v>
      </c>
      <c r="I7" s="101">
        <v>4000</v>
      </c>
      <c r="J7" s="106">
        <f t="shared" ref="J7:N7" si="1">I7*2.2046</f>
        <v>8818.4</v>
      </c>
      <c r="K7" s="110">
        <v>3680</v>
      </c>
      <c r="L7" s="111">
        <f t="shared" si="1"/>
        <v>8112.928</v>
      </c>
      <c r="M7" s="111">
        <v>5953</v>
      </c>
      <c r="N7" s="106">
        <f t="shared" si="1"/>
        <v>13123.9838</v>
      </c>
      <c r="O7" s="109"/>
      <c r="P7" s="80" t="s">
        <v>161</v>
      </c>
      <c r="Q7" s="101">
        <v>2700</v>
      </c>
      <c r="R7" s="102">
        <f t="shared" ref="R7:V7" si="2">Q7/25.4</f>
        <v>106.299212598425</v>
      </c>
      <c r="S7" s="101">
        <v>2135</v>
      </c>
      <c r="T7" s="102">
        <f t="shared" si="2"/>
        <v>84.0551181102362</v>
      </c>
      <c r="U7" s="101">
        <v>170</v>
      </c>
      <c r="V7" s="102">
        <f t="shared" si="2"/>
        <v>6.69291338582677</v>
      </c>
      <c r="W7" s="354" t="s">
        <v>38</v>
      </c>
      <c r="X7" s="106">
        <v>4000</v>
      </c>
      <c r="Y7" s="106">
        <f t="shared" ref="Y7:AC7" si="3">X7*2.2046</f>
        <v>8818.4</v>
      </c>
      <c r="Z7" s="106">
        <v>3680</v>
      </c>
      <c r="AA7" s="111">
        <f t="shared" si="3"/>
        <v>8112.928</v>
      </c>
      <c r="AB7" s="111">
        <v>6096</v>
      </c>
      <c r="AC7" s="106">
        <f t="shared" si="3"/>
        <v>13439.2416</v>
      </c>
    </row>
    <row r="8" s="99" customFormat="1" ht="15.6" spans="1:29">
      <c r="A8" s="80"/>
      <c r="B8" s="104">
        <v>3000</v>
      </c>
      <c r="C8" s="84">
        <f t="shared" ref="C8:G8" si="4">B8/25.4</f>
        <v>118.110236220472</v>
      </c>
      <c r="D8" s="104">
        <v>2285</v>
      </c>
      <c r="E8" s="84">
        <f t="shared" si="4"/>
        <v>89.9606299212599</v>
      </c>
      <c r="F8" s="104">
        <v>170</v>
      </c>
      <c r="G8" s="84">
        <f t="shared" si="4"/>
        <v>6.69291338582677</v>
      </c>
      <c r="H8" s="355" t="s">
        <v>38</v>
      </c>
      <c r="I8" s="112">
        <v>4000</v>
      </c>
      <c r="J8" s="49">
        <f t="shared" ref="J8:N8" si="5">I8*2.2046</f>
        <v>8818.4</v>
      </c>
      <c r="K8" s="104">
        <v>3680</v>
      </c>
      <c r="L8" s="54">
        <f t="shared" si="5"/>
        <v>8112.928</v>
      </c>
      <c r="M8" s="54">
        <v>5990</v>
      </c>
      <c r="N8" s="49">
        <f t="shared" si="5"/>
        <v>13205.554</v>
      </c>
      <c r="O8" s="109"/>
      <c r="P8" s="80"/>
      <c r="Q8" s="104">
        <v>3000</v>
      </c>
      <c r="R8" s="84">
        <f t="shared" ref="R8:V8" si="6">Q8/25.4</f>
        <v>118.110236220472</v>
      </c>
      <c r="S8" s="104">
        <v>2285</v>
      </c>
      <c r="T8" s="84">
        <f t="shared" si="6"/>
        <v>89.9606299212599</v>
      </c>
      <c r="U8" s="104">
        <v>170</v>
      </c>
      <c r="V8" s="84">
        <f t="shared" si="6"/>
        <v>6.69291338582677</v>
      </c>
      <c r="W8" s="355" t="s">
        <v>38</v>
      </c>
      <c r="X8" s="49">
        <v>4000</v>
      </c>
      <c r="Y8" s="49">
        <f t="shared" ref="Y8:AC8" si="7">X8*2.2046</f>
        <v>8818.4</v>
      </c>
      <c r="Z8" s="49">
        <v>3680</v>
      </c>
      <c r="AA8" s="54">
        <f t="shared" si="7"/>
        <v>8112.928</v>
      </c>
      <c r="AB8" s="54">
        <v>6133</v>
      </c>
      <c r="AC8" s="49">
        <f t="shared" si="7"/>
        <v>13520.8118</v>
      </c>
    </row>
    <row r="9" s="99" customFormat="1" ht="15.6" spans="1:29">
      <c r="A9" s="80"/>
      <c r="B9" s="101">
        <v>3500</v>
      </c>
      <c r="C9" s="102">
        <f t="shared" ref="C9:G9" si="8">B9/25.4</f>
        <v>137.795275590551</v>
      </c>
      <c r="D9" s="101">
        <v>2535</v>
      </c>
      <c r="E9" s="102">
        <f t="shared" si="8"/>
        <v>99.8031496062992</v>
      </c>
      <c r="F9" s="101">
        <v>170</v>
      </c>
      <c r="G9" s="102">
        <f t="shared" si="8"/>
        <v>6.69291338582677</v>
      </c>
      <c r="H9" s="354" t="s">
        <v>38</v>
      </c>
      <c r="I9" s="113">
        <v>4000</v>
      </c>
      <c r="J9" s="106">
        <f t="shared" ref="J9:N9" si="9">I9*2.2046</f>
        <v>8818.4</v>
      </c>
      <c r="K9" s="101">
        <v>3680</v>
      </c>
      <c r="L9" s="111">
        <f t="shared" si="9"/>
        <v>8112.928</v>
      </c>
      <c r="M9" s="111">
        <v>6056</v>
      </c>
      <c r="N9" s="106">
        <f t="shared" si="9"/>
        <v>13351.0576</v>
      </c>
      <c r="O9" s="109"/>
      <c r="P9" s="80"/>
      <c r="Q9" s="101">
        <v>3500</v>
      </c>
      <c r="R9" s="102">
        <f t="shared" ref="R9:V9" si="10">Q9/25.4</f>
        <v>137.795275590551</v>
      </c>
      <c r="S9" s="101">
        <v>2535</v>
      </c>
      <c r="T9" s="102">
        <f t="shared" si="10"/>
        <v>99.8031496062992</v>
      </c>
      <c r="U9" s="101">
        <v>170</v>
      </c>
      <c r="V9" s="102">
        <f t="shared" si="10"/>
        <v>6.69291338582677</v>
      </c>
      <c r="W9" s="354" t="s">
        <v>38</v>
      </c>
      <c r="X9" s="106">
        <v>4000</v>
      </c>
      <c r="Y9" s="106">
        <f t="shared" ref="Y9:AC9" si="11">X9*2.2046</f>
        <v>8818.4</v>
      </c>
      <c r="Z9" s="106">
        <v>3680</v>
      </c>
      <c r="AA9" s="111">
        <f t="shared" si="11"/>
        <v>8112.928</v>
      </c>
      <c r="AB9" s="111">
        <v>6199</v>
      </c>
      <c r="AC9" s="106">
        <f t="shared" si="11"/>
        <v>13666.3154</v>
      </c>
    </row>
    <row r="10" s="99" customFormat="1" ht="15.6" spans="1:29">
      <c r="A10" s="80"/>
      <c r="B10" s="104">
        <v>4000</v>
      </c>
      <c r="C10" s="84">
        <f t="shared" ref="C10:G10" si="12">B10/25.4</f>
        <v>157.48031496063</v>
      </c>
      <c r="D10" s="104">
        <v>2835</v>
      </c>
      <c r="E10" s="84">
        <f t="shared" si="12"/>
        <v>111.614173228346</v>
      </c>
      <c r="F10" s="104">
        <v>170</v>
      </c>
      <c r="G10" s="84">
        <f t="shared" si="12"/>
        <v>6.69291338582677</v>
      </c>
      <c r="H10" s="355" t="s">
        <v>39</v>
      </c>
      <c r="I10" s="112">
        <v>4000</v>
      </c>
      <c r="J10" s="49">
        <f t="shared" ref="J10:N10" si="13">I10*2.2046</f>
        <v>8818.4</v>
      </c>
      <c r="K10" s="104">
        <v>3680</v>
      </c>
      <c r="L10" s="54">
        <f t="shared" si="13"/>
        <v>8112.928</v>
      </c>
      <c r="M10" s="54">
        <v>6209</v>
      </c>
      <c r="N10" s="49">
        <f t="shared" si="13"/>
        <v>13688.3614</v>
      </c>
      <c r="O10" s="109"/>
      <c r="P10" s="80"/>
      <c r="Q10" s="104">
        <v>4000</v>
      </c>
      <c r="R10" s="84">
        <f t="shared" ref="R10:V10" si="14">Q10/25.4</f>
        <v>157.48031496063</v>
      </c>
      <c r="S10" s="104">
        <v>2835</v>
      </c>
      <c r="T10" s="84">
        <f t="shared" si="14"/>
        <v>111.614173228346</v>
      </c>
      <c r="U10" s="104">
        <v>170</v>
      </c>
      <c r="V10" s="84">
        <f t="shared" si="14"/>
        <v>6.69291338582677</v>
      </c>
      <c r="W10" s="355" t="s">
        <v>39</v>
      </c>
      <c r="X10" s="49">
        <v>4000</v>
      </c>
      <c r="Y10" s="49">
        <f t="shared" ref="Y10:AC10" si="15">X10*2.2046</f>
        <v>8818.4</v>
      </c>
      <c r="Z10" s="49">
        <v>3680</v>
      </c>
      <c r="AA10" s="54">
        <f t="shared" si="15"/>
        <v>8112.928</v>
      </c>
      <c r="AB10" s="54">
        <v>6352</v>
      </c>
      <c r="AC10" s="49">
        <f t="shared" si="15"/>
        <v>14003.6192</v>
      </c>
    </row>
    <row r="11" s="99" customFormat="1" ht="15.6" spans="1:29">
      <c r="A11" s="80"/>
      <c r="B11" s="101">
        <v>4500</v>
      </c>
      <c r="C11" s="102">
        <f t="shared" ref="C11:G11" si="16">B11/25.4</f>
        <v>177.165354330709</v>
      </c>
      <c r="D11" s="101">
        <v>3085</v>
      </c>
      <c r="E11" s="102">
        <f t="shared" si="16"/>
        <v>121.456692913386</v>
      </c>
      <c r="F11" s="101">
        <v>170</v>
      </c>
      <c r="G11" s="102">
        <f t="shared" si="16"/>
        <v>6.69291338582677</v>
      </c>
      <c r="H11" s="354" t="s">
        <v>39</v>
      </c>
      <c r="I11" s="113">
        <v>3900</v>
      </c>
      <c r="J11" s="106">
        <f t="shared" ref="J11:N11" si="17">I11*2.2046</f>
        <v>8597.94</v>
      </c>
      <c r="K11" s="101">
        <v>3590</v>
      </c>
      <c r="L11" s="111">
        <f t="shared" si="17"/>
        <v>7914.514</v>
      </c>
      <c r="M11" s="111">
        <v>6274</v>
      </c>
      <c r="N11" s="106">
        <f t="shared" si="17"/>
        <v>13831.6604</v>
      </c>
      <c r="O11" s="109"/>
      <c r="P11" s="80"/>
      <c r="Q11" s="101">
        <v>4500</v>
      </c>
      <c r="R11" s="102">
        <f t="shared" ref="R11:V11" si="18">Q11/25.4</f>
        <v>177.165354330709</v>
      </c>
      <c r="S11" s="101">
        <v>3085</v>
      </c>
      <c r="T11" s="102">
        <f t="shared" si="18"/>
        <v>121.456692913386</v>
      </c>
      <c r="U11" s="101">
        <v>170</v>
      </c>
      <c r="V11" s="102">
        <f t="shared" si="18"/>
        <v>6.69291338582677</v>
      </c>
      <c r="W11" s="354" t="s">
        <v>39</v>
      </c>
      <c r="X11" s="106">
        <v>4000</v>
      </c>
      <c r="Y11" s="106">
        <f t="shared" ref="Y11:AC11" si="19">X11*2.2046</f>
        <v>8818.4</v>
      </c>
      <c r="Z11" s="106">
        <v>3680</v>
      </c>
      <c r="AA11" s="111">
        <f t="shared" si="19"/>
        <v>8112.928</v>
      </c>
      <c r="AB11" s="111">
        <v>6417</v>
      </c>
      <c r="AC11" s="106">
        <f t="shared" si="19"/>
        <v>14146.9182</v>
      </c>
    </row>
    <row r="12" s="99" customFormat="1" ht="15.6" spans="1:29">
      <c r="A12" s="80"/>
      <c r="B12" s="104">
        <v>5000</v>
      </c>
      <c r="C12" s="84">
        <f t="shared" ref="C12:G12" si="20">B12/25.4</f>
        <v>196.850393700787</v>
      </c>
      <c r="D12" s="104">
        <v>3335</v>
      </c>
      <c r="E12" s="84">
        <f t="shared" si="20"/>
        <v>131.299212598425</v>
      </c>
      <c r="F12" s="104">
        <v>170</v>
      </c>
      <c r="G12" s="84">
        <f t="shared" si="20"/>
        <v>6.69291338582677</v>
      </c>
      <c r="H12" s="355" t="s">
        <v>39</v>
      </c>
      <c r="I12" s="112">
        <v>3700</v>
      </c>
      <c r="J12" s="49">
        <f t="shared" ref="J12:N12" si="21">I12*2.2046</f>
        <v>8157.02</v>
      </c>
      <c r="K12" s="104">
        <v>3400</v>
      </c>
      <c r="L12" s="54">
        <f t="shared" si="21"/>
        <v>7495.64</v>
      </c>
      <c r="M12" s="54">
        <v>6338</v>
      </c>
      <c r="N12" s="49">
        <f t="shared" si="21"/>
        <v>13972.7548</v>
      </c>
      <c r="O12" s="109"/>
      <c r="P12" s="80"/>
      <c r="Q12" s="104">
        <v>5000</v>
      </c>
      <c r="R12" s="84">
        <f t="shared" ref="R12:V12" si="22">Q12/25.4</f>
        <v>196.850393700787</v>
      </c>
      <c r="S12" s="104">
        <v>3335</v>
      </c>
      <c r="T12" s="84">
        <f t="shared" si="22"/>
        <v>131.299212598425</v>
      </c>
      <c r="U12" s="104">
        <v>170</v>
      </c>
      <c r="V12" s="84">
        <f t="shared" si="22"/>
        <v>6.69291338582677</v>
      </c>
      <c r="W12" s="355" t="s">
        <v>39</v>
      </c>
      <c r="X12" s="49">
        <v>3900</v>
      </c>
      <c r="Y12" s="49">
        <f t="shared" ref="Y12:AC12" si="23">X12*2.2046</f>
        <v>8597.94</v>
      </c>
      <c r="Z12" s="49">
        <v>3590</v>
      </c>
      <c r="AA12" s="54">
        <f t="shared" si="23"/>
        <v>7914.514</v>
      </c>
      <c r="AB12" s="54">
        <v>6481</v>
      </c>
      <c r="AC12" s="49">
        <f t="shared" si="23"/>
        <v>14288.0126</v>
      </c>
    </row>
    <row r="13" s="99" customFormat="1" ht="15.6" spans="1:29">
      <c r="A13" s="80"/>
      <c r="B13" s="101">
        <v>5500</v>
      </c>
      <c r="C13" s="102">
        <f t="shared" ref="C13:G13" si="24">B13/25.4</f>
        <v>216.535433070866</v>
      </c>
      <c r="D13" s="101">
        <v>3635</v>
      </c>
      <c r="E13" s="102">
        <f t="shared" si="24"/>
        <v>143.110236220472</v>
      </c>
      <c r="F13" s="101">
        <v>170</v>
      </c>
      <c r="G13" s="102">
        <f t="shared" si="24"/>
        <v>6.69291338582677</v>
      </c>
      <c r="H13" s="354" t="s">
        <v>39</v>
      </c>
      <c r="I13" s="113">
        <v>3500</v>
      </c>
      <c r="J13" s="106">
        <f t="shared" ref="J13:N13" si="25">I13*2.2046</f>
        <v>7716.1</v>
      </c>
      <c r="K13" s="101">
        <v>3210</v>
      </c>
      <c r="L13" s="111">
        <f t="shared" si="25"/>
        <v>7076.766</v>
      </c>
      <c r="M13" s="111">
        <v>6415</v>
      </c>
      <c r="N13" s="106">
        <f t="shared" si="25"/>
        <v>14142.509</v>
      </c>
      <c r="O13" s="109"/>
      <c r="P13" s="80"/>
      <c r="Q13" s="101">
        <v>5500</v>
      </c>
      <c r="R13" s="102">
        <f t="shared" ref="R13:V13" si="26">Q13/25.4</f>
        <v>216.535433070866</v>
      </c>
      <c r="S13" s="101">
        <v>3635</v>
      </c>
      <c r="T13" s="102">
        <f t="shared" si="26"/>
        <v>143.110236220472</v>
      </c>
      <c r="U13" s="101">
        <v>170</v>
      </c>
      <c r="V13" s="102">
        <f t="shared" si="26"/>
        <v>6.69291338582677</v>
      </c>
      <c r="W13" s="354" t="s">
        <v>39</v>
      </c>
      <c r="X13" s="106">
        <v>3800</v>
      </c>
      <c r="Y13" s="106">
        <f t="shared" ref="Y13:AC13" si="27">X13*2.2046</f>
        <v>8377.48</v>
      </c>
      <c r="Z13" s="106">
        <v>3490</v>
      </c>
      <c r="AA13" s="111">
        <f t="shared" si="27"/>
        <v>7694.054</v>
      </c>
      <c r="AB13" s="111">
        <v>6558</v>
      </c>
      <c r="AC13" s="106">
        <f t="shared" si="27"/>
        <v>14457.7668</v>
      </c>
    </row>
    <row r="14" s="99" customFormat="1" ht="15.6" spans="1:29">
      <c r="A14" s="80"/>
      <c r="B14" s="104">
        <v>6000</v>
      </c>
      <c r="C14" s="84">
        <f t="shared" ref="C14:G14" si="28">B14/25.4</f>
        <v>236.220472440945</v>
      </c>
      <c r="D14" s="104">
        <v>3885</v>
      </c>
      <c r="E14" s="84">
        <f t="shared" si="28"/>
        <v>152.952755905512</v>
      </c>
      <c r="F14" s="104">
        <v>170</v>
      </c>
      <c r="G14" s="84">
        <f t="shared" si="28"/>
        <v>6.69291338582677</v>
      </c>
      <c r="H14" s="355" t="s">
        <v>39</v>
      </c>
      <c r="I14" s="112">
        <v>3200</v>
      </c>
      <c r="J14" s="49">
        <f t="shared" ref="J14:N14" si="29">I14*2.2046</f>
        <v>7054.72</v>
      </c>
      <c r="K14" s="104">
        <v>2930</v>
      </c>
      <c r="L14" s="54">
        <f t="shared" si="29"/>
        <v>6459.478</v>
      </c>
      <c r="M14" s="54">
        <v>6479</v>
      </c>
      <c r="N14" s="49">
        <f t="shared" si="29"/>
        <v>14283.6034</v>
      </c>
      <c r="O14" s="109"/>
      <c r="P14" s="80"/>
      <c r="Q14" s="104">
        <v>6000</v>
      </c>
      <c r="R14" s="84">
        <f t="shared" ref="R14:V14" si="30">Q14/25.4</f>
        <v>236.220472440945</v>
      </c>
      <c r="S14" s="104">
        <v>3885</v>
      </c>
      <c r="T14" s="84">
        <f t="shared" si="30"/>
        <v>152.952755905512</v>
      </c>
      <c r="U14" s="104">
        <v>170</v>
      </c>
      <c r="V14" s="84">
        <f t="shared" si="30"/>
        <v>6.69291338582677</v>
      </c>
      <c r="W14" s="355" t="s">
        <v>39</v>
      </c>
      <c r="X14" s="49">
        <v>3500</v>
      </c>
      <c r="Y14" s="49">
        <f t="shared" ref="Y14:AC14" si="31">X14*2.2046</f>
        <v>7716.1</v>
      </c>
      <c r="Z14" s="49">
        <v>3210</v>
      </c>
      <c r="AA14" s="54">
        <f t="shared" si="31"/>
        <v>7076.766</v>
      </c>
      <c r="AB14" s="54">
        <v>6622</v>
      </c>
      <c r="AC14" s="49">
        <f t="shared" si="31"/>
        <v>14598.8612</v>
      </c>
    </row>
    <row r="15" s="99" customFormat="1" ht="15.6" spans="1:29">
      <c r="A15" s="80" t="s">
        <v>162</v>
      </c>
      <c r="B15" s="106">
        <v>2700</v>
      </c>
      <c r="C15" s="102">
        <f t="shared" ref="C15:G15" si="32">B15/25.4</f>
        <v>106.299212598425</v>
      </c>
      <c r="D15" s="101">
        <v>2135</v>
      </c>
      <c r="E15" s="102">
        <f t="shared" si="32"/>
        <v>84.0551181102362</v>
      </c>
      <c r="F15" s="101">
        <v>993</v>
      </c>
      <c r="G15" s="102">
        <f t="shared" si="32"/>
        <v>39.0944881889764</v>
      </c>
      <c r="H15" s="354" t="s">
        <v>38</v>
      </c>
      <c r="I15" s="113">
        <v>4000</v>
      </c>
      <c r="J15" s="106">
        <f t="shared" ref="J15:N15" si="33">I15*2.2046</f>
        <v>8818.4</v>
      </c>
      <c r="K15" s="101">
        <v>3680</v>
      </c>
      <c r="L15" s="111">
        <f t="shared" si="33"/>
        <v>8112.928</v>
      </c>
      <c r="M15" s="111">
        <v>5974</v>
      </c>
      <c r="N15" s="106">
        <f t="shared" si="33"/>
        <v>13170.2804</v>
      </c>
      <c r="O15" s="109"/>
      <c r="P15" s="80" t="s">
        <v>162</v>
      </c>
      <c r="Q15" s="106">
        <v>2700</v>
      </c>
      <c r="R15" s="102">
        <f t="shared" ref="R15:V15" si="34">Q15/25.4</f>
        <v>106.299212598425</v>
      </c>
      <c r="S15" s="101">
        <v>2135</v>
      </c>
      <c r="T15" s="102">
        <f t="shared" si="34"/>
        <v>84.0551181102362</v>
      </c>
      <c r="U15" s="101">
        <v>993</v>
      </c>
      <c r="V15" s="102">
        <f t="shared" si="34"/>
        <v>39.0944881889764</v>
      </c>
      <c r="W15" s="354" t="s">
        <v>38</v>
      </c>
      <c r="X15" s="106">
        <v>4000</v>
      </c>
      <c r="Y15" s="106">
        <f t="shared" ref="Y15:AC15" si="35">X15*2.2046</f>
        <v>8818.4</v>
      </c>
      <c r="Z15" s="106">
        <v>3680</v>
      </c>
      <c r="AA15" s="111">
        <f t="shared" si="35"/>
        <v>8112.928</v>
      </c>
      <c r="AB15" s="111">
        <v>6117</v>
      </c>
      <c r="AC15" s="106">
        <f t="shared" si="35"/>
        <v>13485.5382</v>
      </c>
    </row>
    <row r="16" s="99" customFormat="1" ht="15.6" spans="1:29">
      <c r="A16" s="80"/>
      <c r="B16" s="49">
        <v>3000</v>
      </c>
      <c r="C16" s="84">
        <f t="shared" ref="C16:G16" si="36">B16/25.4</f>
        <v>118.110236220472</v>
      </c>
      <c r="D16" s="104">
        <v>2285</v>
      </c>
      <c r="E16" s="84">
        <f t="shared" si="36"/>
        <v>89.9606299212599</v>
      </c>
      <c r="F16" s="104">
        <v>1143</v>
      </c>
      <c r="G16" s="84">
        <f t="shared" si="36"/>
        <v>45</v>
      </c>
      <c r="H16" s="355" t="s">
        <v>38</v>
      </c>
      <c r="I16" s="112">
        <v>4000</v>
      </c>
      <c r="J16" s="49">
        <f t="shared" ref="J16:N16" si="37">I16*2.2046</f>
        <v>8818.4</v>
      </c>
      <c r="K16" s="104">
        <v>3680</v>
      </c>
      <c r="L16" s="54">
        <f t="shared" si="37"/>
        <v>8112.928</v>
      </c>
      <c r="M16" s="54">
        <v>6015</v>
      </c>
      <c r="N16" s="49">
        <f t="shared" si="37"/>
        <v>13260.669</v>
      </c>
      <c r="O16" s="109"/>
      <c r="P16" s="80"/>
      <c r="Q16" s="49">
        <v>3000</v>
      </c>
      <c r="R16" s="84">
        <f t="shared" ref="R16:V16" si="38">Q16/25.4</f>
        <v>118.110236220472</v>
      </c>
      <c r="S16" s="104">
        <v>2285</v>
      </c>
      <c r="T16" s="84">
        <f t="shared" si="38"/>
        <v>89.9606299212599</v>
      </c>
      <c r="U16" s="104">
        <v>1143</v>
      </c>
      <c r="V16" s="84">
        <f t="shared" si="38"/>
        <v>45</v>
      </c>
      <c r="W16" s="355" t="s">
        <v>38</v>
      </c>
      <c r="X16" s="49">
        <v>4000</v>
      </c>
      <c r="Y16" s="49">
        <f t="shared" ref="Y16:AC16" si="39">X16*2.2046</f>
        <v>8818.4</v>
      </c>
      <c r="Z16" s="49">
        <v>3680</v>
      </c>
      <c r="AA16" s="54">
        <f t="shared" si="39"/>
        <v>8112.928</v>
      </c>
      <c r="AB16" s="54">
        <v>6158</v>
      </c>
      <c r="AC16" s="49">
        <f t="shared" si="39"/>
        <v>13575.9268</v>
      </c>
    </row>
    <row r="17" s="99" customFormat="1" ht="15.6" spans="1:29">
      <c r="A17" s="80" t="s">
        <v>163</v>
      </c>
      <c r="B17" s="101">
        <v>4000</v>
      </c>
      <c r="C17" s="102">
        <f t="shared" ref="C17:G17" si="40">B17/25.4</f>
        <v>157.48031496063</v>
      </c>
      <c r="D17" s="101">
        <v>2115</v>
      </c>
      <c r="E17" s="102">
        <f t="shared" si="40"/>
        <v>83.2677165354331</v>
      </c>
      <c r="F17" s="101">
        <v>973</v>
      </c>
      <c r="G17" s="102">
        <f t="shared" si="40"/>
        <v>38.3070866141732</v>
      </c>
      <c r="H17" s="354" t="s">
        <v>39</v>
      </c>
      <c r="I17" s="113">
        <v>4000</v>
      </c>
      <c r="J17" s="106">
        <f t="shared" ref="J17:N17" si="41">I17*2.2046</f>
        <v>8818.4</v>
      </c>
      <c r="K17" s="101">
        <v>3680</v>
      </c>
      <c r="L17" s="111">
        <f t="shared" si="41"/>
        <v>8112.928</v>
      </c>
      <c r="M17" s="111">
        <v>6227</v>
      </c>
      <c r="N17" s="106">
        <f t="shared" si="41"/>
        <v>13728.0442</v>
      </c>
      <c r="O17" s="109"/>
      <c r="P17" s="83" t="s">
        <v>163</v>
      </c>
      <c r="Q17" s="101">
        <v>4000</v>
      </c>
      <c r="R17" s="102">
        <f t="shared" ref="R17:V17" si="42">Q17/25.4</f>
        <v>157.48031496063</v>
      </c>
      <c r="S17" s="101">
        <v>2115</v>
      </c>
      <c r="T17" s="102">
        <f t="shared" si="42"/>
        <v>83.2677165354331</v>
      </c>
      <c r="U17" s="101">
        <v>973</v>
      </c>
      <c r="V17" s="102">
        <f t="shared" si="42"/>
        <v>38.3070866141732</v>
      </c>
      <c r="W17" s="354" t="s">
        <v>39</v>
      </c>
      <c r="X17" s="106">
        <v>4000</v>
      </c>
      <c r="Y17" s="106">
        <f t="shared" ref="Y17:AC17" si="43">X17*2.2046</f>
        <v>8818.4</v>
      </c>
      <c r="Z17" s="106">
        <v>3680</v>
      </c>
      <c r="AA17" s="111">
        <f t="shared" si="43"/>
        <v>8112.928</v>
      </c>
      <c r="AB17" s="111">
        <v>6370</v>
      </c>
      <c r="AC17" s="106">
        <f t="shared" si="43"/>
        <v>14043.302</v>
      </c>
    </row>
    <row r="18" s="99" customFormat="1" ht="15.6" spans="1:29">
      <c r="A18" s="80"/>
      <c r="B18" s="104">
        <v>4300</v>
      </c>
      <c r="C18" s="84">
        <f t="shared" ref="C18:G18" si="44">B18/25.4</f>
        <v>169.291338582677</v>
      </c>
      <c r="D18" s="104">
        <v>2220</v>
      </c>
      <c r="E18" s="84">
        <f t="shared" si="44"/>
        <v>87.4015748031496</v>
      </c>
      <c r="F18" s="104">
        <v>1078</v>
      </c>
      <c r="G18" s="84">
        <f t="shared" si="44"/>
        <v>42.4409448818898</v>
      </c>
      <c r="H18" s="355" t="s">
        <v>39</v>
      </c>
      <c r="I18" s="112">
        <v>3900</v>
      </c>
      <c r="J18" s="49">
        <f t="shared" ref="J18:N18" si="45">I18*2.2046</f>
        <v>8597.94</v>
      </c>
      <c r="K18" s="114">
        <v>3590</v>
      </c>
      <c r="L18" s="54">
        <f t="shared" si="45"/>
        <v>7914.514</v>
      </c>
      <c r="M18" s="54">
        <v>6268</v>
      </c>
      <c r="N18" s="49">
        <f t="shared" si="45"/>
        <v>13818.4328</v>
      </c>
      <c r="O18" s="109"/>
      <c r="P18" s="86"/>
      <c r="Q18" s="104">
        <v>4300</v>
      </c>
      <c r="R18" s="84">
        <f t="shared" ref="R18:V18" si="46">Q18/25.4</f>
        <v>169.291338582677</v>
      </c>
      <c r="S18" s="104">
        <v>2220</v>
      </c>
      <c r="T18" s="84">
        <f t="shared" si="46"/>
        <v>87.4015748031496</v>
      </c>
      <c r="U18" s="104">
        <v>1078</v>
      </c>
      <c r="V18" s="84">
        <f t="shared" si="46"/>
        <v>42.4409448818898</v>
      </c>
      <c r="W18" s="355" t="s">
        <v>39</v>
      </c>
      <c r="X18" s="49">
        <v>4000</v>
      </c>
      <c r="Y18" s="49">
        <f t="shared" ref="Y18:AC18" si="47">X18*2.2046</f>
        <v>8818.4</v>
      </c>
      <c r="Z18" s="49">
        <v>3680</v>
      </c>
      <c r="AA18" s="54">
        <f t="shared" si="47"/>
        <v>8112.928</v>
      </c>
      <c r="AB18" s="54">
        <v>6411</v>
      </c>
      <c r="AC18" s="49">
        <f t="shared" si="47"/>
        <v>14133.6906</v>
      </c>
    </row>
    <row r="19" s="99" customFormat="1" ht="15.6" spans="1:29">
      <c r="A19" s="80"/>
      <c r="B19" s="101">
        <v>4500</v>
      </c>
      <c r="C19" s="102">
        <f t="shared" ref="C19:G19" si="48">B19/25.4</f>
        <v>177.165354330709</v>
      </c>
      <c r="D19" s="101">
        <v>2285</v>
      </c>
      <c r="E19" s="102">
        <f t="shared" si="48"/>
        <v>89.9606299212599</v>
      </c>
      <c r="F19" s="101">
        <v>1143</v>
      </c>
      <c r="G19" s="102">
        <f t="shared" si="48"/>
        <v>45</v>
      </c>
      <c r="H19" s="354" t="s">
        <v>39</v>
      </c>
      <c r="I19" s="113">
        <v>3800</v>
      </c>
      <c r="J19" s="106">
        <f t="shared" ref="J19:N19" si="49">I19*2.2046</f>
        <v>8377.48</v>
      </c>
      <c r="K19" s="115">
        <v>3490</v>
      </c>
      <c r="L19" s="111">
        <f t="shared" si="49"/>
        <v>7694.054</v>
      </c>
      <c r="M19" s="111">
        <v>6315</v>
      </c>
      <c r="N19" s="106">
        <f t="shared" si="49"/>
        <v>13922.049</v>
      </c>
      <c r="O19" s="109"/>
      <c r="P19" s="86"/>
      <c r="Q19" s="101">
        <v>4500</v>
      </c>
      <c r="R19" s="102">
        <f t="shared" ref="R19:V19" si="50">Q19/25.4</f>
        <v>177.165354330709</v>
      </c>
      <c r="S19" s="101">
        <v>2285</v>
      </c>
      <c r="T19" s="102">
        <f t="shared" si="50"/>
        <v>89.9606299212599</v>
      </c>
      <c r="U19" s="101">
        <v>1143</v>
      </c>
      <c r="V19" s="102">
        <f t="shared" si="50"/>
        <v>45</v>
      </c>
      <c r="W19" s="354" t="s">
        <v>39</v>
      </c>
      <c r="X19" s="106">
        <v>3900</v>
      </c>
      <c r="Y19" s="106">
        <f t="shared" ref="Y19:AC19" si="51">X19*2.2046</f>
        <v>8597.94</v>
      </c>
      <c r="Z19" s="106">
        <v>3590</v>
      </c>
      <c r="AA19" s="111">
        <f t="shared" si="51"/>
        <v>7914.514</v>
      </c>
      <c r="AB19" s="111">
        <v>6458</v>
      </c>
      <c r="AC19" s="106">
        <f t="shared" si="51"/>
        <v>14237.3068</v>
      </c>
    </row>
    <row r="20" s="99" customFormat="1" ht="15.6" spans="1:29">
      <c r="A20" s="80"/>
      <c r="B20" s="104">
        <v>4800</v>
      </c>
      <c r="C20" s="84">
        <f t="shared" ref="C20:G20" si="52">B20/25.4</f>
        <v>188.976377952756</v>
      </c>
      <c r="D20" s="104">
        <v>2385</v>
      </c>
      <c r="E20" s="84">
        <f t="shared" si="52"/>
        <v>93.8976377952756</v>
      </c>
      <c r="F20" s="104">
        <v>1243</v>
      </c>
      <c r="G20" s="84">
        <f t="shared" si="52"/>
        <v>48.9370078740157</v>
      </c>
      <c r="H20" s="355" t="s">
        <v>39</v>
      </c>
      <c r="I20" s="112">
        <v>3700</v>
      </c>
      <c r="J20" s="49">
        <f t="shared" ref="J20:N20" si="53">I20*2.2046</f>
        <v>8157.02</v>
      </c>
      <c r="K20" s="114">
        <v>3400</v>
      </c>
      <c r="L20" s="54">
        <f t="shared" si="53"/>
        <v>7495.64</v>
      </c>
      <c r="M20" s="54">
        <v>6332</v>
      </c>
      <c r="N20" s="49">
        <f t="shared" si="53"/>
        <v>13959.5272</v>
      </c>
      <c r="O20" s="109"/>
      <c r="P20" s="86"/>
      <c r="Q20" s="104">
        <v>4800</v>
      </c>
      <c r="R20" s="84">
        <f t="shared" ref="R20:V20" si="54">Q20/25.4</f>
        <v>188.976377952756</v>
      </c>
      <c r="S20" s="104">
        <v>2385</v>
      </c>
      <c r="T20" s="84">
        <f t="shared" si="54"/>
        <v>93.8976377952756</v>
      </c>
      <c r="U20" s="104">
        <v>1243</v>
      </c>
      <c r="V20" s="84">
        <f t="shared" si="54"/>
        <v>48.9370078740157</v>
      </c>
      <c r="W20" s="355" t="s">
        <v>39</v>
      </c>
      <c r="X20" s="49">
        <v>3800</v>
      </c>
      <c r="Y20" s="49">
        <f t="shared" ref="Y20:AC20" si="55">X20*2.2046</f>
        <v>8377.48</v>
      </c>
      <c r="Z20" s="49">
        <v>3490</v>
      </c>
      <c r="AA20" s="54">
        <f t="shared" si="55"/>
        <v>7694.054</v>
      </c>
      <c r="AB20" s="54">
        <v>6475</v>
      </c>
      <c r="AC20" s="49">
        <f t="shared" si="55"/>
        <v>14274.785</v>
      </c>
    </row>
    <row r="21" s="99" customFormat="1" ht="15.6" spans="1:29">
      <c r="A21" s="80"/>
      <c r="B21" s="101">
        <v>5000</v>
      </c>
      <c r="C21" s="102">
        <f t="shared" ref="C21:G21" si="56">B21/25.4</f>
        <v>196.850393700787</v>
      </c>
      <c r="D21" s="101">
        <v>2450</v>
      </c>
      <c r="E21" s="102">
        <f t="shared" si="56"/>
        <v>96.4566929133858</v>
      </c>
      <c r="F21" s="101">
        <v>1308</v>
      </c>
      <c r="G21" s="102">
        <f t="shared" si="56"/>
        <v>51.496062992126</v>
      </c>
      <c r="H21" s="354" t="s">
        <v>39</v>
      </c>
      <c r="I21" s="113">
        <v>3600</v>
      </c>
      <c r="J21" s="106">
        <f t="shared" ref="J21:N21" si="57">I21*2.2046</f>
        <v>7936.56</v>
      </c>
      <c r="K21" s="115">
        <v>3310</v>
      </c>
      <c r="L21" s="111">
        <f t="shared" si="57"/>
        <v>7297.226</v>
      </c>
      <c r="M21" s="111">
        <v>6358</v>
      </c>
      <c r="N21" s="106">
        <f t="shared" si="57"/>
        <v>14016.8468</v>
      </c>
      <c r="O21" s="109"/>
      <c r="P21" s="86"/>
      <c r="Q21" s="101">
        <v>5000</v>
      </c>
      <c r="R21" s="102">
        <f t="shared" ref="R21:V21" si="58">Q21/25.4</f>
        <v>196.850393700787</v>
      </c>
      <c r="S21" s="101">
        <v>2450</v>
      </c>
      <c r="T21" s="102">
        <f t="shared" si="58"/>
        <v>96.4566929133858</v>
      </c>
      <c r="U21" s="101">
        <v>1308</v>
      </c>
      <c r="V21" s="102">
        <f t="shared" si="58"/>
        <v>51.496062992126</v>
      </c>
      <c r="W21" s="354" t="s">
        <v>39</v>
      </c>
      <c r="X21" s="106">
        <v>3700</v>
      </c>
      <c r="Y21" s="106">
        <f t="shared" ref="Y21:AC21" si="59">X21*2.2046</f>
        <v>8157.02</v>
      </c>
      <c r="Z21" s="106">
        <v>3400</v>
      </c>
      <c r="AA21" s="111">
        <f t="shared" si="59"/>
        <v>7495.64</v>
      </c>
      <c r="AB21" s="111">
        <v>6501</v>
      </c>
      <c r="AC21" s="106">
        <f t="shared" si="59"/>
        <v>14332.1046</v>
      </c>
    </row>
    <row r="22" s="99" customFormat="1" ht="15.6" spans="1:29">
      <c r="A22" s="80"/>
      <c r="B22" s="104">
        <v>5500</v>
      </c>
      <c r="C22" s="84">
        <f t="shared" ref="C22:G22" si="60">B22/25.4</f>
        <v>216.535433070866</v>
      </c>
      <c r="D22" s="104">
        <v>2665</v>
      </c>
      <c r="E22" s="84">
        <f t="shared" si="60"/>
        <v>104.92125984252</v>
      </c>
      <c r="F22" s="104">
        <v>1523</v>
      </c>
      <c r="G22" s="84">
        <f t="shared" si="60"/>
        <v>59.9606299212598</v>
      </c>
      <c r="H22" s="355" t="s">
        <v>39</v>
      </c>
      <c r="I22" s="112">
        <v>3400</v>
      </c>
      <c r="J22" s="49">
        <f t="shared" ref="J22:N22" si="61">I22*2.2046</f>
        <v>7495.64</v>
      </c>
      <c r="K22" s="114">
        <v>3120</v>
      </c>
      <c r="L22" s="54">
        <f t="shared" si="61"/>
        <v>6878.352</v>
      </c>
      <c r="M22" s="54">
        <v>6440</v>
      </c>
      <c r="N22" s="49">
        <f t="shared" si="61"/>
        <v>14197.624</v>
      </c>
      <c r="O22" s="109"/>
      <c r="P22" s="86"/>
      <c r="Q22" s="104">
        <v>5500</v>
      </c>
      <c r="R22" s="84">
        <f t="shared" ref="R22:V22" si="62">Q22/25.4</f>
        <v>216.535433070866</v>
      </c>
      <c r="S22" s="104">
        <v>2665</v>
      </c>
      <c r="T22" s="84">
        <f t="shared" si="62"/>
        <v>104.92125984252</v>
      </c>
      <c r="U22" s="104">
        <v>1523</v>
      </c>
      <c r="V22" s="84">
        <f t="shared" si="62"/>
        <v>59.9606299212598</v>
      </c>
      <c r="W22" s="355" t="s">
        <v>39</v>
      </c>
      <c r="X22" s="49">
        <v>3600</v>
      </c>
      <c r="Y22" s="49">
        <f t="shared" ref="Y22:AC22" si="63">X22*2.2046</f>
        <v>7936.56</v>
      </c>
      <c r="Z22" s="49">
        <v>3310</v>
      </c>
      <c r="AA22" s="54">
        <f t="shared" si="63"/>
        <v>7297.226</v>
      </c>
      <c r="AB22" s="54">
        <v>6583</v>
      </c>
      <c r="AC22" s="49">
        <f t="shared" si="63"/>
        <v>14512.8818</v>
      </c>
    </row>
    <row r="23" s="99" customFormat="1" ht="15.6" spans="1:29">
      <c r="A23" s="80"/>
      <c r="B23" s="101">
        <v>6000</v>
      </c>
      <c r="C23" s="102">
        <f t="shared" ref="C23:G23" si="64">B23/25.4</f>
        <v>236.220472440945</v>
      </c>
      <c r="D23" s="101">
        <v>2845</v>
      </c>
      <c r="E23" s="102">
        <f t="shared" si="64"/>
        <v>112.007874015748</v>
      </c>
      <c r="F23" s="101">
        <v>1703</v>
      </c>
      <c r="G23" s="102">
        <f t="shared" si="64"/>
        <v>67.0472440944882</v>
      </c>
      <c r="H23" s="354" t="s">
        <v>39</v>
      </c>
      <c r="I23" s="113">
        <v>3100</v>
      </c>
      <c r="J23" s="106">
        <f t="shared" ref="J23:N23" si="65">I23*2.2046</f>
        <v>6834.26</v>
      </c>
      <c r="K23" s="115">
        <v>2840</v>
      </c>
      <c r="L23" s="111">
        <f t="shared" si="65"/>
        <v>6261.064</v>
      </c>
      <c r="M23" s="111">
        <v>6510</v>
      </c>
      <c r="N23" s="106">
        <f t="shared" si="65"/>
        <v>14351.946</v>
      </c>
      <c r="O23" s="109"/>
      <c r="P23" s="86"/>
      <c r="Q23" s="101">
        <v>6000</v>
      </c>
      <c r="R23" s="102">
        <f t="shared" ref="R23:V23" si="66">Q23/25.4</f>
        <v>236.220472440945</v>
      </c>
      <c r="S23" s="101">
        <v>2845</v>
      </c>
      <c r="T23" s="102">
        <f t="shared" si="66"/>
        <v>112.007874015748</v>
      </c>
      <c r="U23" s="101">
        <v>1703</v>
      </c>
      <c r="V23" s="102">
        <f t="shared" si="66"/>
        <v>67.0472440944882</v>
      </c>
      <c r="W23" s="354" t="s">
        <v>39</v>
      </c>
      <c r="X23" s="106">
        <v>3300</v>
      </c>
      <c r="Y23" s="106">
        <f t="shared" ref="Y23:AC23" si="67">X23*2.2046</f>
        <v>7275.18</v>
      </c>
      <c r="Z23" s="106">
        <v>3020</v>
      </c>
      <c r="AA23" s="111">
        <f t="shared" si="67"/>
        <v>6657.892</v>
      </c>
      <c r="AB23" s="111">
        <v>6653</v>
      </c>
      <c r="AC23" s="106">
        <f t="shared" si="67"/>
        <v>14667.2038</v>
      </c>
    </row>
    <row r="24" s="99" customFormat="1" ht="15.6" spans="1:29">
      <c r="A24" s="80"/>
      <c r="B24" s="104">
        <v>6500</v>
      </c>
      <c r="C24" s="84">
        <f t="shared" ref="C24:G24" si="68">B24/25.4</f>
        <v>255.905511811024</v>
      </c>
      <c r="D24" s="104">
        <v>3050</v>
      </c>
      <c r="E24" s="84">
        <f t="shared" si="68"/>
        <v>120.07874015748</v>
      </c>
      <c r="F24" s="104">
        <v>1908</v>
      </c>
      <c r="G24" s="84">
        <f t="shared" si="68"/>
        <v>75.1181102362205</v>
      </c>
      <c r="H24" s="355" t="s">
        <v>39</v>
      </c>
      <c r="I24" s="112">
        <v>2800</v>
      </c>
      <c r="J24" s="49">
        <f t="shared" ref="J24:N24" si="69">I24*2.2046</f>
        <v>6172.88</v>
      </c>
      <c r="K24" s="114">
        <v>2550</v>
      </c>
      <c r="L24" s="54">
        <f t="shared" si="69"/>
        <v>5621.73</v>
      </c>
      <c r="M24" s="54">
        <v>6586</v>
      </c>
      <c r="N24" s="49">
        <f t="shared" si="69"/>
        <v>14519.4956</v>
      </c>
      <c r="O24" s="109"/>
      <c r="P24" s="86"/>
      <c r="Q24" s="104">
        <v>6500</v>
      </c>
      <c r="R24" s="84">
        <f t="shared" ref="R24:V24" si="70">Q24/25.4</f>
        <v>255.905511811024</v>
      </c>
      <c r="S24" s="104">
        <v>3050</v>
      </c>
      <c r="T24" s="84">
        <f t="shared" si="70"/>
        <v>120.07874015748</v>
      </c>
      <c r="U24" s="104">
        <v>1908</v>
      </c>
      <c r="V24" s="84">
        <f t="shared" si="70"/>
        <v>75.1181102362205</v>
      </c>
      <c r="W24" s="355" t="s">
        <v>39</v>
      </c>
      <c r="X24" s="49">
        <v>3000</v>
      </c>
      <c r="Y24" s="49">
        <f t="shared" ref="Y24:AC24" si="71">X24*2.2046</f>
        <v>6613.8</v>
      </c>
      <c r="Z24" s="49">
        <v>2740</v>
      </c>
      <c r="AA24" s="54">
        <f t="shared" si="71"/>
        <v>6040.604</v>
      </c>
      <c r="AB24" s="54">
        <v>6729</v>
      </c>
      <c r="AC24" s="49">
        <f t="shared" si="71"/>
        <v>14834.7534</v>
      </c>
    </row>
    <row r="25" s="99" customFormat="1" ht="15.6" spans="1:29">
      <c r="A25" s="78"/>
      <c r="B25" s="78"/>
      <c r="C25" s="78"/>
      <c r="D25" s="78"/>
      <c r="E25" s="78"/>
      <c r="F25" s="78"/>
      <c r="G25" s="78"/>
      <c r="H25" s="78"/>
      <c r="I25" s="78"/>
      <c r="J25" s="78"/>
      <c r="K25" s="78"/>
      <c r="L25" s="78"/>
      <c r="M25" s="78"/>
      <c r="N25" s="78"/>
      <c r="O25" s="109"/>
      <c r="P25" s="88"/>
      <c r="Q25" s="101">
        <v>7000</v>
      </c>
      <c r="R25" s="84">
        <f t="shared" ref="R25:V25" si="72">Q25/25.4</f>
        <v>275.590551181102</v>
      </c>
      <c r="S25" s="101">
        <v>3215</v>
      </c>
      <c r="T25" s="84">
        <f t="shared" si="72"/>
        <v>126.574803149606</v>
      </c>
      <c r="U25" s="101">
        <v>2073</v>
      </c>
      <c r="V25" s="84">
        <f t="shared" si="72"/>
        <v>81.6141732283465</v>
      </c>
      <c r="W25" s="354" t="s">
        <v>39</v>
      </c>
      <c r="X25" s="106">
        <v>2800</v>
      </c>
      <c r="Y25" s="49">
        <f t="shared" ref="Y25:AC25" si="73">X25*2.2046</f>
        <v>6172.88</v>
      </c>
      <c r="Z25" s="106">
        <v>2550</v>
      </c>
      <c r="AA25" s="54">
        <f t="shared" si="73"/>
        <v>5621.73</v>
      </c>
      <c r="AB25" s="111">
        <v>6804</v>
      </c>
      <c r="AC25" s="49">
        <f t="shared" si="73"/>
        <v>15000.0984</v>
      </c>
    </row>
    <row r="26" s="99" customFormat="1" spans="15:16">
      <c r="O26" s="100"/>
      <c r="P26" s="100"/>
    </row>
    <row r="27" s="99" customFormat="1" spans="15:16">
      <c r="O27" s="100"/>
      <c r="P27" s="100"/>
    </row>
    <row r="28" s="99" customFormat="1" spans="15:16">
      <c r="O28" s="100"/>
      <c r="P28" s="100"/>
    </row>
    <row r="29" s="99" customFormat="1" ht="33.6" spans="1:29">
      <c r="A29" s="59"/>
      <c r="B29" s="60"/>
      <c r="C29" s="60"/>
      <c r="D29" s="60"/>
      <c r="E29" s="79" t="s">
        <v>101</v>
      </c>
      <c r="F29" s="79"/>
      <c r="G29" s="79"/>
      <c r="H29" s="79"/>
      <c r="I29" s="79"/>
      <c r="J29" s="79"/>
      <c r="K29" s="75" t="s">
        <v>164</v>
      </c>
      <c r="L29" s="75"/>
      <c r="M29" s="75"/>
      <c r="N29" s="75"/>
      <c r="O29" s="109"/>
      <c r="P29" s="59"/>
      <c r="Q29" s="60"/>
      <c r="R29" s="60"/>
      <c r="S29" s="60"/>
      <c r="T29" s="79" t="s">
        <v>101</v>
      </c>
      <c r="U29" s="79"/>
      <c r="V29" s="79"/>
      <c r="W29" s="79"/>
      <c r="X29" s="79"/>
      <c r="Y29" s="79"/>
      <c r="Z29" s="75" t="s">
        <v>164</v>
      </c>
      <c r="AA29" s="75"/>
      <c r="AB29" s="75"/>
      <c r="AC29" s="75"/>
    </row>
    <row r="30" s="99" customFormat="1" ht="15.6" spans="1:29">
      <c r="A30" s="62"/>
      <c r="B30" s="63"/>
      <c r="C30" s="63"/>
      <c r="D30" s="63"/>
      <c r="E30" s="63"/>
      <c r="F30" s="63"/>
      <c r="G30" s="63"/>
      <c r="H30" s="63"/>
      <c r="I30" s="63"/>
      <c r="J30" s="63"/>
      <c r="K30" s="63"/>
      <c r="L30" s="63"/>
      <c r="M30" s="63"/>
      <c r="N30" s="63"/>
      <c r="O30" s="109"/>
      <c r="P30" s="62"/>
      <c r="Q30" s="63"/>
      <c r="R30" s="63"/>
      <c r="S30" s="63"/>
      <c r="T30" s="63"/>
      <c r="U30" s="63"/>
      <c r="V30" s="63"/>
      <c r="W30" s="63"/>
      <c r="X30" s="63"/>
      <c r="Y30" s="63"/>
      <c r="Z30" s="63"/>
      <c r="AA30" s="63"/>
      <c r="AB30" s="63"/>
      <c r="AC30" s="63"/>
    </row>
    <row r="31" s="99" customFormat="1" ht="15.6" spans="1:29">
      <c r="A31" s="59"/>
      <c r="B31" s="64"/>
      <c r="C31" s="64"/>
      <c r="D31" s="64"/>
      <c r="E31" s="64"/>
      <c r="F31" s="64"/>
      <c r="G31" s="64"/>
      <c r="H31" s="64"/>
      <c r="I31" s="64"/>
      <c r="J31" s="64"/>
      <c r="K31" s="64"/>
      <c r="L31" s="64"/>
      <c r="M31" s="64"/>
      <c r="N31" s="64"/>
      <c r="O31" s="109"/>
      <c r="P31" s="59"/>
      <c r="Q31" s="64"/>
      <c r="R31" s="64"/>
      <c r="S31" s="64"/>
      <c r="T31" s="64"/>
      <c r="U31" s="64"/>
      <c r="V31" s="64"/>
      <c r="W31" s="64"/>
      <c r="X31" s="64"/>
      <c r="Y31" s="64"/>
      <c r="Z31" s="64"/>
      <c r="AA31" s="64"/>
      <c r="AB31" s="64"/>
      <c r="AC31" s="64"/>
    </row>
    <row r="32" s="99" customFormat="1" ht="43" customHeight="1" spans="1:29">
      <c r="A32" s="80" t="s">
        <v>146</v>
      </c>
      <c r="B32" s="81" t="s">
        <v>147</v>
      </c>
      <c r="C32" s="9"/>
      <c r="D32" s="81" t="s">
        <v>148</v>
      </c>
      <c r="E32" s="9"/>
      <c r="F32" s="81" t="s">
        <v>149</v>
      </c>
      <c r="G32" s="9"/>
      <c r="H32" s="81" t="s">
        <v>150</v>
      </c>
      <c r="I32" s="81" t="s">
        <v>159</v>
      </c>
      <c r="J32" s="49"/>
      <c r="K32" s="49"/>
      <c r="L32" s="49"/>
      <c r="M32" s="81" t="s">
        <v>152</v>
      </c>
      <c r="N32" s="9"/>
      <c r="O32" s="109"/>
      <c r="P32" s="80" t="s">
        <v>146</v>
      </c>
      <c r="Q32" s="81" t="s">
        <v>147</v>
      </c>
      <c r="R32" s="9"/>
      <c r="S32" s="81" t="s">
        <v>148</v>
      </c>
      <c r="T32" s="9"/>
      <c r="U32" s="81" t="s">
        <v>149</v>
      </c>
      <c r="V32" s="9"/>
      <c r="W32" s="81" t="s">
        <v>150</v>
      </c>
      <c r="X32" s="81" t="s">
        <v>160</v>
      </c>
      <c r="Y32" s="49"/>
      <c r="Z32" s="49"/>
      <c r="AA32" s="49"/>
      <c r="AB32" s="81" t="s">
        <v>152</v>
      </c>
      <c r="AC32" s="9"/>
    </row>
    <row r="33" s="99" customFormat="1" ht="47" customHeight="1" spans="1:29">
      <c r="A33" s="82"/>
      <c r="B33" s="9"/>
      <c r="C33" s="9"/>
      <c r="D33" s="9"/>
      <c r="E33" s="9"/>
      <c r="F33" s="9"/>
      <c r="G33" s="9"/>
      <c r="H33" s="9"/>
      <c r="I33" s="81" t="s">
        <v>153</v>
      </c>
      <c r="J33" s="9"/>
      <c r="K33" s="81" t="s">
        <v>154</v>
      </c>
      <c r="L33" s="9"/>
      <c r="M33" s="9"/>
      <c r="N33" s="9"/>
      <c r="O33" s="109"/>
      <c r="P33" s="82"/>
      <c r="Q33" s="9"/>
      <c r="R33" s="9"/>
      <c r="S33" s="9"/>
      <c r="T33" s="9"/>
      <c r="U33" s="9"/>
      <c r="V33" s="9"/>
      <c r="W33" s="9"/>
      <c r="X33" s="81" t="s">
        <v>153</v>
      </c>
      <c r="Y33" s="9"/>
      <c r="Z33" s="81" t="s">
        <v>154</v>
      </c>
      <c r="AA33" s="9"/>
      <c r="AB33" s="9"/>
      <c r="AC33" s="9"/>
    </row>
    <row r="34" s="99" customFormat="1" ht="43.2" spans="1:29">
      <c r="A34" s="82"/>
      <c r="B34" s="9" t="s">
        <v>11</v>
      </c>
      <c r="C34" s="9" t="s">
        <v>12</v>
      </c>
      <c r="D34" s="9" t="s">
        <v>11</v>
      </c>
      <c r="E34" s="9" t="s">
        <v>12</v>
      </c>
      <c r="F34" s="9" t="s">
        <v>11</v>
      </c>
      <c r="G34" s="9" t="s">
        <v>12</v>
      </c>
      <c r="H34" s="9" t="s">
        <v>13</v>
      </c>
      <c r="I34" s="9" t="s">
        <v>14</v>
      </c>
      <c r="J34" s="9" t="s">
        <v>155</v>
      </c>
      <c r="K34" s="9" t="s">
        <v>14</v>
      </c>
      <c r="L34" s="9" t="s">
        <v>155</v>
      </c>
      <c r="M34" s="9" t="s">
        <v>16</v>
      </c>
      <c r="N34" s="9" t="s">
        <v>17</v>
      </c>
      <c r="O34" s="109"/>
      <c r="P34" s="82"/>
      <c r="Q34" s="9" t="s">
        <v>11</v>
      </c>
      <c r="R34" s="9" t="s">
        <v>12</v>
      </c>
      <c r="S34" s="9" t="s">
        <v>11</v>
      </c>
      <c r="T34" s="9" t="s">
        <v>12</v>
      </c>
      <c r="U34" s="9" t="s">
        <v>11</v>
      </c>
      <c r="V34" s="9" t="s">
        <v>12</v>
      </c>
      <c r="W34" s="9" t="s">
        <v>13</v>
      </c>
      <c r="X34" s="9" t="s">
        <v>14</v>
      </c>
      <c r="Y34" s="9" t="s">
        <v>155</v>
      </c>
      <c r="Z34" s="9" t="s">
        <v>14</v>
      </c>
      <c r="AA34" s="9" t="s">
        <v>155</v>
      </c>
      <c r="AB34" s="9" t="s">
        <v>16</v>
      </c>
      <c r="AC34" s="9" t="s">
        <v>17</v>
      </c>
    </row>
    <row r="35" s="99" customFormat="1" ht="15.6" spans="1:29">
      <c r="A35" s="80" t="s">
        <v>161</v>
      </c>
      <c r="B35" s="101">
        <v>2700</v>
      </c>
      <c r="C35" s="107">
        <f t="shared" ref="C35:G35" si="74">B35/25.4</f>
        <v>106.299212598425</v>
      </c>
      <c r="D35" s="101">
        <v>2135</v>
      </c>
      <c r="E35" s="107">
        <f t="shared" si="74"/>
        <v>84.0551181102362</v>
      </c>
      <c r="F35" s="101">
        <v>170</v>
      </c>
      <c r="G35" s="107">
        <f t="shared" si="74"/>
        <v>6.69291338582677</v>
      </c>
      <c r="H35" s="354" t="s">
        <v>38</v>
      </c>
      <c r="I35" s="101">
        <v>4500</v>
      </c>
      <c r="J35" s="116">
        <f t="shared" ref="J35:N35" si="75">I35*2.2046</f>
        <v>9920.7</v>
      </c>
      <c r="K35" s="110">
        <v>4150</v>
      </c>
      <c r="L35" s="117">
        <f t="shared" si="75"/>
        <v>9149.09</v>
      </c>
      <c r="M35" s="111">
        <v>6303</v>
      </c>
      <c r="N35" s="116">
        <f t="shared" si="75"/>
        <v>13895.5938</v>
      </c>
      <c r="O35" s="109"/>
      <c r="P35" s="80" t="s">
        <v>161</v>
      </c>
      <c r="Q35" s="101">
        <v>2700</v>
      </c>
      <c r="R35" s="107">
        <f t="shared" ref="R35:V35" si="76">Q35/25.4</f>
        <v>106.299212598425</v>
      </c>
      <c r="S35" s="101">
        <v>2135</v>
      </c>
      <c r="T35" s="107">
        <f t="shared" si="76"/>
        <v>84.0551181102362</v>
      </c>
      <c r="U35" s="101">
        <v>170</v>
      </c>
      <c r="V35" s="107">
        <f t="shared" si="76"/>
        <v>6.69291338582677</v>
      </c>
      <c r="W35" s="354" t="s">
        <v>38</v>
      </c>
      <c r="X35" s="106">
        <v>4500</v>
      </c>
      <c r="Y35" s="116">
        <f t="shared" ref="Y35:AC35" si="77">X35*2.2046</f>
        <v>9920.7</v>
      </c>
      <c r="Z35" s="106">
        <v>4150</v>
      </c>
      <c r="AA35" s="117">
        <f t="shared" si="77"/>
        <v>9149.09</v>
      </c>
      <c r="AB35" s="111">
        <v>6448</v>
      </c>
      <c r="AC35" s="116">
        <f t="shared" si="77"/>
        <v>14215.2608</v>
      </c>
    </row>
    <row r="36" s="99" customFormat="1" ht="15.6" spans="1:29">
      <c r="A36" s="80"/>
      <c r="B36" s="104">
        <v>3000</v>
      </c>
      <c r="C36" s="108">
        <f t="shared" ref="C36:G36" si="78">B36/25.4</f>
        <v>118.110236220472</v>
      </c>
      <c r="D36" s="104">
        <v>2285</v>
      </c>
      <c r="E36" s="108">
        <f t="shared" si="78"/>
        <v>89.9606299212599</v>
      </c>
      <c r="F36" s="104">
        <v>170</v>
      </c>
      <c r="G36" s="108">
        <f t="shared" si="78"/>
        <v>6.69291338582677</v>
      </c>
      <c r="H36" s="356" t="s">
        <v>38</v>
      </c>
      <c r="I36" s="104">
        <v>4500</v>
      </c>
      <c r="J36" s="114">
        <f t="shared" ref="J36:N36" si="79">I36*2.2046</f>
        <v>9920.7</v>
      </c>
      <c r="K36" s="104">
        <v>4150</v>
      </c>
      <c r="L36" s="114">
        <f t="shared" si="79"/>
        <v>9149.09</v>
      </c>
      <c r="M36" s="104">
        <v>6340</v>
      </c>
      <c r="N36" s="114">
        <f t="shared" si="79"/>
        <v>13977.164</v>
      </c>
      <c r="O36" s="109"/>
      <c r="P36" s="80"/>
      <c r="Q36" s="104">
        <v>3000</v>
      </c>
      <c r="R36" s="108">
        <f t="shared" ref="R36:V36" si="80">Q36/25.4</f>
        <v>118.110236220472</v>
      </c>
      <c r="S36" s="104">
        <v>2285</v>
      </c>
      <c r="T36" s="108">
        <f t="shared" si="80"/>
        <v>89.9606299212599</v>
      </c>
      <c r="U36" s="104">
        <v>170</v>
      </c>
      <c r="V36" s="108">
        <f t="shared" si="80"/>
        <v>6.69291338582677</v>
      </c>
      <c r="W36" s="355" t="s">
        <v>38</v>
      </c>
      <c r="X36" s="104">
        <v>4500</v>
      </c>
      <c r="Y36" s="114">
        <f t="shared" ref="Y36:AC36" si="81">X36*2.2046</f>
        <v>9920.7</v>
      </c>
      <c r="Z36" s="104">
        <v>4150</v>
      </c>
      <c r="AA36" s="114">
        <f t="shared" si="81"/>
        <v>9149.09</v>
      </c>
      <c r="AB36" s="104">
        <v>6485</v>
      </c>
      <c r="AC36" s="114">
        <f t="shared" si="81"/>
        <v>14296.831</v>
      </c>
    </row>
    <row r="37" s="99" customFormat="1" ht="15.6" spans="1:29">
      <c r="A37" s="80"/>
      <c r="B37" s="101">
        <v>3500</v>
      </c>
      <c r="C37" s="107">
        <f t="shared" ref="C37:G37" si="82">B37/25.4</f>
        <v>137.795275590551</v>
      </c>
      <c r="D37" s="101">
        <v>2535</v>
      </c>
      <c r="E37" s="107">
        <f t="shared" si="82"/>
        <v>99.8031496062992</v>
      </c>
      <c r="F37" s="101">
        <v>170</v>
      </c>
      <c r="G37" s="107">
        <f t="shared" si="82"/>
        <v>6.69291338582677</v>
      </c>
      <c r="H37" s="354" t="s">
        <v>38</v>
      </c>
      <c r="I37" s="113">
        <v>4500</v>
      </c>
      <c r="J37" s="116">
        <f t="shared" ref="J37:N37" si="83">I37*2.2046</f>
        <v>9920.7</v>
      </c>
      <c r="K37" s="101">
        <v>4150</v>
      </c>
      <c r="L37" s="117">
        <f t="shared" si="83"/>
        <v>9149.09</v>
      </c>
      <c r="M37" s="111">
        <v>6406</v>
      </c>
      <c r="N37" s="116">
        <f t="shared" si="83"/>
        <v>14122.6676</v>
      </c>
      <c r="O37" s="109"/>
      <c r="P37" s="80"/>
      <c r="Q37" s="101">
        <v>3500</v>
      </c>
      <c r="R37" s="107">
        <f t="shared" ref="R37:V37" si="84">Q37/25.4</f>
        <v>137.795275590551</v>
      </c>
      <c r="S37" s="101">
        <v>2535</v>
      </c>
      <c r="T37" s="107">
        <f t="shared" si="84"/>
        <v>99.8031496062992</v>
      </c>
      <c r="U37" s="101">
        <v>170</v>
      </c>
      <c r="V37" s="107">
        <f t="shared" si="84"/>
        <v>6.69291338582677</v>
      </c>
      <c r="W37" s="354" t="s">
        <v>38</v>
      </c>
      <c r="X37" s="106">
        <v>4500</v>
      </c>
      <c r="Y37" s="116">
        <f t="shared" ref="Y37:AC37" si="85">X37*2.2046</f>
        <v>9920.7</v>
      </c>
      <c r="Z37" s="106">
        <v>4150</v>
      </c>
      <c r="AA37" s="117">
        <f t="shared" si="85"/>
        <v>9149.09</v>
      </c>
      <c r="AB37" s="111">
        <v>6551</v>
      </c>
      <c r="AC37" s="116">
        <f t="shared" si="85"/>
        <v>14442.3346</v>
      </c>
    </row>
    <row r="38" s="99" customFormat="1" ht="15.6" spans="1:29">
      <c r="A38" s="80"/>
      <c r="B38" s="104">
        <v>4000</v>
      </c>
      <c r="C38" s="108">
        <f t="shared" ref="C38:G38" si="86">B38/25.4</f>
        <v>157.48031496063</v>
      </c>
      <c r="D38" s="104">
        <v>2835</v>
      </c>
      <c r="E38" s="108">
        <f t="shared" si="86"/>
        <v>111.614173228346</v>
      </c>
      <c r="F38" s="104">
        <v>170</v>
      </c>
      <c r="G38" s="108">
        <f t="shared" si="86"/>
        <v>6.69291338582677</v>
      </c>
      <c r="H38" s="356" t="s">
        <v>39</v>
      </c>
      <c r="I38" s="104">
        <v>4500</v>
      </c>
      <c r="J38" s="114">
        <f t="shared" ref="J38:N38" si="87">I38*2.2046</f>
        <v>9920.7</v>
      </c>
      <c r="K38" s="104">
        <v>4150</v>
      </c>
      <c r="L38" s="114">
        <f t="shared" si="87"/>
        <v>9149.09</v>
      </c>
      <c r="M38" s="104">
        <v>6559</v>
      </c>
      <c r="N38" s="114">
        <f t="shared" si="87"/>
        <v>14459.9714</v>
      </c>
      <c r="O38" s="109"/>
      <c r="P38" s="80"/>
      <c r="Q38" s="104">
        <v>4000</v>
      </c>
      <c r="R38" s="108">
        <f t="shared" ref="R38:V38" si="88">Q38/25.4</f>
        <v>157.48031496063</v>
      </c>
      <c r="S38" s="104">
        <v>2835</v>
      </c>
      <c r="T38" s="108">
        <f t="shared" si="88"/>
        <v>111.614173228346</v>
      </c>
      <c r="U38" s="104">
        <v>170</v>
      </c>
      <c r="V38" s="108">
        <f t="shared" si="88"/>
        <v>6.69291338582677</v>
      </c>
      <c r="W38" s="356" t="s">
        <v>39</v>
      </c>
      <c r="X38" s="104">
        <v>4500</v>
      </c>
      <c r="Y38" s="114">
        <f t="shared" ref="Y38:AC38" si="89">X38*2.2046</f>
        <v>9920.7</v>
      </c>
      <c r="Z38" s="104">
        <v>4150</v>
      </c>
      <c r="AA38" s="114">
        <f t="shared" si="89"/>
        <v>9149.09</v>
      </c>
      <c r="AB38" s="104">
        <v>6704</v>
      </c>
      <c r="AC38" s="114">
        <f t="shared" si="89"/>
        <v>14779.6384</v>
      </c>
    </row>
    <row r="39" s="99" customFormat="1" ht="15.6" spans="1:29">
      <c r="A39" s="80"/>
      <c r="B39" s="101">
        <v>4500</v>
      </c>
      <c r="C39" s="107">
        <f t="shared" ref="C39:G39" si="90">B39/25.4</f>
        <v>177.165354330709</v>
      </c>
      <c r="D39" s="101">
        <v>3085</v>
      </c>
      <c r="E39" s="107">
        <f t="shared" si="90"/>
        <v>121.456692913386</v>
      </c>
      <c r="F39" s="101">
        <v>170</v>
      </c>
      <c r="G39" s="107">
        <f t="shared" si="90"/>
        <v>6.69291338582677</v>
      </c>
      <c r="H39" s="354" t="s">
        <v>39</v>
      </c>
      <c r="I39" s="113">
        <v>4400</v>
      </c>
      <c r="J39" s="116">
        <f t="shared" ref="J39:N39" si="91">I39*2.2046</f>
        <v>9700.24</v>
      </c>
      <c r="K39" s="101">
        <v>4060</v>
      </c>
      <c r="L39" s="117">
        <f t="shared" si="91"/>
        <v>8950.676</v>
      </c>
      <c r="M39" s="111">
        <v>6624</v>
      </c>
      <c r="N39" s="116">
        <f t="shared" si="91"/>
        <v>14603.2704</v>
      </c>
      <c r="O39" s="109"/>
      <c r="P39" s="80"/>
      <c r="Q39" s="101">
        <v>4500</v>
      </c>
      <c r="R39" s="107">
        <f t="shared" ref="R39:V39" si="92">Q39/25.4</f>
        <v>177.165354330709</v>
      </c>
      <c r="S39" s="101">
        <v>3085</v>
      </c>
      <c r="T39" s="107">
        <f t="shared" si="92"/>
        <v>121.456692913386</v>
      </c>
      <c r="U39" s="101">
        <v>170</v>
      </c>
      <c r="V39" s="107">
        <f t="shared" si="92"/>
        <v>6.69291338582677</v>
      </c>
      <c r="W39" s="354" t="s">
        <v>39</v>
      </c>
      <c r="X39" s="106">
        <v>4500</v>
      </c>
      <c r="Y39" s="116">
        <f t="shared" ref="Y39:AC39" si="93">X39*2.2046</f>
        <v>9920.7</v>
      </c>
      <c r="Z39" s="106">
        <v>4150</v>
      </c>
      <c r="AA39" s="117">
        <f t="shared" si="93"/>
        <v>9149.09</v>
      </c>
      <c r="AB39" s="111">
        <v>6769</v>
      </c>
      <c r="AC39" s="116">
        <f t="shared" si="93"/>
        <v>14922.9374</v>
      </c>
    </row>
    <row r="40" s="99" customFormat="1" ht="15.6" spans="1:29">
      <c r="A40" s="80"/>
      <c r="B40" s="104">
        <v>5000</v>
      </c>
      <c r="C40" s="108">
        <f t="shared" ref="C40:G40" si="94">B40/25.4</f>
        <v>196.850393700787</v>
      </c>
      <c r="D40" s="104">
        <v>3335</v>
      </c>
      <c r="E40" s="108">
        <f t="shared" si="94"/>
        <v>131.299212598425</v>
      </c>
      <c r="F40" s="104">
        <v>170</v>
      </c>
      <c r="G40" s="108">
        <f t="shared" si="94"/>
        <v>6.69291338582677</v>
      </c>
      <c r="H40" s="356" t="s">
        <v>39</v>
      </c>
      <c r="I40" s="104">
        <v>4200</v>
      </c>
      <c r="J40" s="114">
        <f t="shared" ref="J40:N40" si="95">I40*2.2046</f>
        <v>9259.32</v>
      </c>
      <c r="K40" s="104">
        <v>3870</v>
      </c>
      <c r="L40" s="114">
        <f t="shared" si="95"/>
        <v>8531.802</v>
      </c>
      <c r="M40" s="104">
        <v>6688</v>
      </c>
      <c r="N40" s="114">
        <f t="shared" si="95"/>
        <v>14744.3648</v>
      </c>
      <c r="O40" s="109"/>
      <c r="P40" s="80"/>
      <c r="Q40" s="104">
        <v>5000</v>
      </c>
      <c r="R40" s="108">
        <f t="shared" ref="R40:V40" si="96">Q40/25.4</f>
        <v>196.850393700787</v>
      </c>
      <c r="S40" s="104">
        <v>3335</v>
      </c>
      <c r="T40" s="108">
        <f t="shared" si="96"/>
        <v>131.299212598425</v>
      </c>
      <c r="U40" s="104">
        <v>170</v>
      </c>
      <c r="V40" s="108">
        <f t="shared" si="96"/>
        <v>6.69291338582677</v>
      </c>
      <c r="W40" s="356" t="s">
        <v>39</v>
      </c>
      <c r="X40" s="104">
        <v>4400</v>
      </c>
      <c r="Y40" s="114">
        <f t="shared" ref="Y40:AC40" si="97">X40*2.2046</f>
        <v>9700.24</v>
      </c>
      <c r="Z40" s="104">
        <v>4060</v>
      </c>
      <c r="AA40" s="114">
        <f t="shared" si="97"/>
        <v>8950.676</v>
      </c>
      <c r="AB40" s="104">
        <v>6833</v>
      </c>
      <c r="AC40" s="114">
        <f t="shared" si="97"/>
        <v>15064.0318</v>
      </c>
    </row>
    <row r="41" s="99" customFormat="1" ht="15.6" spans="1:29">
      <c r="A41" s="80"/>
      <c r="B41" s="101">
        <v>5500</v>
      </c>
      <c r="C41" s="107">
        <f t="shared" ref="C41:G41" si="98">B41/25.4</f>
        <v>216.535433070866</v>
      </c>
      <c r="D41" s="101">
        <v>3635</v>
      </c>
      <c r="E41" s="107">
        <f t="shared" si="98"/>
        <v>143.110236220472</v>
      </c>
      <c r="F41" s="101">
        <v>170</v>
      </c>
      <c r="G41" s="107">
        <f t="shared" si="98"/>
        <v>6.69291338582677</v>
      </c>
      <c r="H41" s="354" t="s">
        <v>39</v>
      </c>
      <c r="I41" s="113">
        <v>3900</v>
      </c>
      <c r="J41" s="116">
        <f t="shared" ref="J41:N41" si="99">I41*2.2046</f>
        <v>8597.94</v>
      </c>
      <c r="K41" s="101">
        <v>3590</v>
      </c>
      <c r="L41" s="117">
        <f t="shared" si="99"/>
        <v>7914.514</v>
      </c>
      <c r="M41" s="111">
        <v>6765</v>
      </c>
      <c r="N41" s="116">
        <f t="shared" si="99"/>
        <v>14914.119</v>
      </c>
      <c r="O41" s="109"/>
      <c r="P41" s="80"/>
      <c r="Q41" s="101">
        <v>5500</v>
      </c>
      <c r="R41" s="107">
        <f t="shared" ref="R41:V41" si="100">Q41/25.4</f>
        <v>216.535433070866</v>
      </c>
      <c r="S41" s="101">
        <v>3635</v>
      </c>
      <c r="T41" s="107">
        <f t="shared" si="100"/>
        <v>143.110236220472</v>
      </c>
      <c r="U41" s="101">
        <v>170</v>
      </c>
      <c r="V41" s="107">
        <f t="shared" si="100"/>
        <v>6.69291338582677</v>
      </c>
      <c r="W41" s="354" t="s">
        <v>39</v>
      </c>
      <c r="X41" s="106">
        <v>4100</v>
      </c>
      <c r="Y41" s="116">
        <f t="shared" ref="Y41:AC41" si="101">X41*2.2046</f>
        <v>9038.86</v>
      </c>
      <c r="Z41" s="106">
        <v>3780</v>
      </c>
      <c r="AA41" s="117">
        <f t="shared" si="101"/>
        <v>8333.388</v>
      </c>
      <c r="AB41" s="111">
        <v>6910</v>
      </c>
      <c r="AC41" s="116">
        <f t="shared" si="101"/>
        <v>15233.786</v>
      </c>
    </row>
    <row r="42" s="99" customFormat="1" ht="15.6" spans="1:29">
      <c r="A42" s="80"/>
      <c r="B42" s="104">
        <v>6000</v>
      </c>
      <c r="C42" s="108">
        <f t="shared" ref="C42:G42" si="102">B42/25.4</f>
        <v>236.220472440945</v>
      </c>
      <c r="D42" s="104">
        <v>3885</v>
      </c>
      <c r="E42" s="108">
        <f t="shared" si="102"/>
        <v>152.952755905512</v>
      </c>
      <c r="F42" s="104">
        <v>170</v>
      </c>
      <c r="G42" s="108">
        <f t="shared" si="102"/>
        <v>6.69291338582677</v>
      </c>
      <c r="H42" s="356" t="s">
        <v>39</v>
      </c>
      <c r="I42" s="104">
        <v>3600</v>
      </c>
      <c r="J42" s="114">
        <f t="shared" ref="J42:N42" si="103">I42*2.2046</f>
        <v>7936.56</v>
      </c>
      <c r="K42" s="104">
        <v>3310</v>
      </c>
      <c r="L42" s="114">
        <f t="shared" si="103"/>
        <v>7297.226</v>
      </c>
      <c r="M42" s="104">
        <v>6829</v>
      </c>
      <c r="N42" s="114">
        <f t="shared" si="103"/>
        <v>15055.2134</v>
      </c>
      <c r="O42" s="109"/>
      <c r="P42" s="80"/>
      <c r="Q42" s="104">
        <v>6000</v>
      </c>
      <c r="R42" s="108">
        <f t="shared" ref="R42:V42" si="104">Q42/25.4</f>
        <v>236.220472440945</v>
      </c>
      <c r="S42" s="104">
        <v>3885</v>
      </c>
      <c r="T42" s="108">
        <f t="shared" si="104"/>
        <v>152.952755905512</v>
      </c>
      <c r="U42" s="104">
        <v>170</v>
      </c>
      <c r="V42" s="108">
        <f t="shared" si="104"/>
        <v>6.69291338582677</v>
      </c>
      <c r="W42" s="356" t="s">
        <v>39</v>
      </c>
      <c r="X42" s="104">
        <v>3800</v>
      </c>
      <c r="Y42" s="114">
        <f t="shared" ref="Y42:AC42" si="105">X42*2.2046</f>
        <v>8377.48</v>
      </c>
      <c r="Z42" s="104">
        <v>3490</v>
      </c>
      <c r="AA42" s="114">
        <f t="shared" si="105"/>
        <v>7694.054</v>
      </c>
      <c r="AB42" s="104">
        <v>6974</v>
      </c>
      <c r="AC42" s="114">
        <f t="shared" si="105"/>
        <v>15374.8804</v>
      </c>
    </row>
    <row r="43" s="99" customFormat="1" ht="15.6" spans="1:29">
      <c r="A43" s="80" t="s">
        <v>162</v>
      </c>
      <c r="B43" s="106">
        <v>2700</v>
      </c>
      <c r="C43" s="107">
        <f t="shared" ref="C43:G43" si="106">B43/25.4</f>
        <v>106.299212598425</v>
      </c>
      <c r="D43" s="101">
        <v>2135</v>
      </c>
      <c r="E43" s="107">
        <f t="shared" si="106"/>
        <v>84.0551181102362</v>
      </c>
      <c r="F43" s="101">
        <v>993</v>
      </c>
      <c r="G43" s="107">
        <f t="shared" si="106"/>
        <v>39.0944881889764</v>
      </c>
      <c r="H43" s="354" t="s">
        <v>38</v>
      </c>
      <c r="I43" s="113">
        <v>4500</v>
      </c>
      <c r="J43" s="116">
        <f t="shared" ref="J43:N43" si="107">I43*2.2046</f>
        <v>9920.7</v>
      </c>
      <c r="K43" s="101">
        <v>4150</v>
      </c>
      <c r="L43" s="117">
        <f t="shared" si="107"/>
        <v>9149.09</v>
      </c>
      <c r="M43" s="111">
        <v>6324</v>
      </c>
      <c r="N43" s="116">
        <f t="shared" si="107"/>
        <v>13941.8904</v>
      </c>
      <c r="O43" s="109"/>
      <c r="P43" s="80" t="s">
        <v>162</v>
      </c>
      <c r="Q43" s="106">
        <v>2700</v>
      </c>
      <c r="R43" s="107">
        <f t="shared" ref="R43:V43" si="108">Q43/25.4</f>
        <v>106.299212598425</v>
      </c>
      <c r="S43" s="101">
        <v>2135</v>
      </c>
      <c r="T43" s="107">
        <f t="shared" si="108"/>
        <v>84.0551181102362</v>
      </c>
      <c r="U43" s="101">
        <v>993</v>
      </c>
      <c r="V43" s="107">
        <f t="shared" si="108"/>
        <v>39.0944881889764</v>
      </c>
      <c r="W43" s="354" t="s">
        <v>38</v>
      </c>
      <c r="X43" s="106">
        <v>4500</v>
      </c>
      <c r="Y43" s="116">
        <f t="shared" ref="Y43:AC43" si="109">X43*2.2046</f>
        <v>9920.7</v>
      </c>
      <c r="Z43" s="106">
        <v>4150</v>
      </c>
      <c r="AA43" s="117">
        <f t="shared" si="109"/>
        <v>9149.09</v>
      </c>
      <c r="AB43" s="111">
        <v>6469</v>
      </c>
      <c r="AC43" s="116">
        <f t="shared" si="109"/>
        <v>14261.5574</v>
      </c>
    </row>
    <row r="44" s="99" customFormat="1" ht="15.6" spans="1:29">
      <c r="A44" s="80"/>
      <c r="B44" s="104">
        <v>3000</v>
      </c>
      <c r="C44" s="108">
        <f t="shared" ref="C44:G44" si="110">B44/25.4</f>
        <v>118.110236220472</v>
      </c>
      <c r="D44" s="104">
        <v>2285</v>
      </c>
      <c r="E44" s="108">
        <f t="shared" si="110"/>
        <v>89.9606299212599</v>
      </c>
      <c r="F44" s="104">
        <v>1143</v>
      </c>
      <c r="G44" s="108">
        <f t="shared" si="110"/>
        <v>45</v>
      </c>
      <c r="H44" s="356" t="s">
        <v>38</v>
      </c>
      <c r="I44" s="104">
        <v>4500</v>
      </c>
      <c r="J44" s="114">
        <f t="shared" ref="J44:N44" si="111">I44*2.2046</f>
        <v>9920.7</v>
      </c>
      <c r="K44" s="104">
        <v>4150</v>
      </c>
      <c r="L44" s="114">
        <f t="shared" si="111"/>
        <v>9149.09</v>
      </c>
      <c r="M44" s="104">
        <v>6365</v>
      </c>
      <c r="N44" s="114">
        <f t="shared" si="111"/>
        <v>14032.279</v>
      </c>
      <c r="O44" s="109"/>
      <c r="P44" s="80"/>
      <c r="Q44" s="104">
        <v>3000</v>
      </c>
      <c r="R44" s="108">
        <f t="shared" ref="R44:V44" si="112">Q44/25.4</f>
        <v>118.110236220472</v>
      </c>
      <c r="S44" s="104">
        <v>2285</v>
      </c>
      <c r="T44" s="108">
        <f t="shared" si="112"/>
        <v>89.9606299212599</v>
      </c>
      <c r="U44" s="104">
        <v>1143</v>
      </c>
      <c r="V44" s="108">
        <f t="shared" si="112"/>
        <v>45</v>
      </c>
      <c r="W44" s="356" t="s">
        <v>38</v>
      </c>
      <c r="X44" s="104">
        <v>4500</v>
      </c>
      <c r="Y44" s="114">
        <f t="shared" ref="Y44:AC44" si="113">X44*2.2046</f>
        <v>9920.7</v>
      </c>
      <c r="Z44" s="104">
        <v>4150</v>
      </c>
      <c r="AA44" s="114">
        <f t="shared" si="113"/>
        <v>9149.09</v>
      </c>
      <c r="AB44" s="104">
        <v>6510</v>
      </c>
      <c r="AC44" s="114">
        <f t="shared" si="113"/>
        <v>14351.946</v>
      </c>
    </row>
    <row r="45" s="99" customFormat="1" ht="15.6" spans="1:29">
      <c r="A45" s="80" t="s">
        <v>163</v>
      </c>
      <c r="B45" s="101">
        <v>4000</v>
      </c>
      <c r="C45" s="107">
        <f t="shared" ref="C45:G45" si="114">B45/25.4</f>
        <v>157.48031496063</v>
      </c>
      <c r="D45" s="101">
        <v>2115</v>
      </c>
      <c r="E45" s="107">
        <f t="shared" si="114"/>
        <v>83.2677165354331</v>
      </c>
      <c r="F45" s="101">
        <v>973</v>
      </c>
      <c r="G45" s="107">
        <f t="shared" si="114"/>
        <v>38.3070866141732</v>
      </c>
      <c r="H45" s="354" t="s">
        <v>39</v>
      </c>
      <c r="I45" s="113">
        <v>4500</v>
      </c>
      <c r="J45" s="116">
        <f t="shared" ref="J45:N45" si="115">I45*2.2046</f>
        <v>9920.7</v>
      </c>
      <c r="K45" s="101">
        <v>4150</v>
      </c>
      <c r="L45" s="117">
        <f t="shared" si="115"/>
        <v>9149.09</v>
      </c>
      <c r="M45" s="111">
        <v>6577</v>
      </c>
      <c r="N45" s="116">
        <f t="shared" si="115"/>
        <v>14499.6542</v>
      </c>
      <c r="O45" s="109"/>
      <c r="P45" s="83" t="s">
        <v>163</v>
      </c>
      <c r="Q45" s="101">
        <v>4000</v>
      </c>
      <c r="R45" s="107">
        <f t="shared" ref="R45:V45" si="116">Q45/25.4</f>
        <v>157.48031496063</v>
      </c>
      <c r="S45" s="101">
        <v>2115</v>
      </c>
      <c r="T45" s="107">
        <f t="shared" si="116"/>
        <v>83.2677165354331</v>
      </c>
      <c r="U45" s="101">
        <v>973</v>
      </c>
      <c r="V45" s="107">
        <f t="shared" si="116"/>
        <v>38.3070866141732</v>
      </c>
      <c r="W45" s="354" t="s">
        <v>39</v>
      </c>
      <c r="X45" s="106">
        <v>4500</v>
      </c>
      <c r="Y45" s="116">
        <f t="shared" ref="Y45:AC45" si="117">X45*2.2046</f>
        <v>9920.7</v>
      </c>
      <c r="Z45" s="106">
        <v>4150</v>
      </c>
      <c r="AA45" s="117">
        <f t="shared" si="117"/>
        <v>9149.09</v>
      </c>
      <c r="AB45" s="111">
        <v>6722</v>
      </c>
      <c r="AC45" s="116">
        <f t="shared" si="117"/>
        <v>14819.3212</v>
      </c>
    </row>
    <row r="46" s="99" customFormat="1" ht="15.6" spans="1:29">
      <c r="A46" s="80"/>
      <c r="B46" s="104">
        <v>4300</v>
      </c>
      <c r="C46" s="108">
        <f t="shared" ref="C46:G46" si="118">B46/25.4</f>
        <v>169.291338582677</v>
      </c>
      <c r="D46" s="104">
        <v>2220</v>
      </c>
      <c r="E46" s="108">
        <f t="shared" si="118"/>
        <v>87.4015748031496</v>
      </c>
      <c r="F46" s="104">
        <v>1078</v>
      </c>
      <c r="G46" s="108">
        <f t="shared" si="118"/>
        <v>42.4409448818898</v>
      </c>
      <c r="H46" s="356" t="s">
        <v>39</v>
      </c>
      <c r="I46" s="104">
        <v>4400</v>
      </c>
      <c r="J46" s="114">
        <f t="shared" ref="J46:N46" si="119">I46*2.2046</f>
        <v>9700.24</v>
      </c>
      <c r="K46" s="104">
        <v>4060</v>
      </c>
      <c r="L46" s="114">
        <f t="shared" si="119"/>
        <v>8950.676</v>
      </c>
      <c r="M46" s="104">
        <v>6618</v>
      </c>
      <c r="N46" s="114">
        <f t="shared" si="119"/>
        <v>14590.0428</v>
      </c>
      <c r="O46" s="109"/>
      <c r="P46" s="86"/>
      <c r="Q46" s="104">
        <v>4300</v>
      </c>
      <c r="R46" s="108">
        <f t="shared" ref="R46:V46" si="120">Q46/25.4</f>
        <v>169.291338582677</v>
      </c>
      <c r="S46" s="104">
        <v>2220</v>
      </c>
      <c r="T46" s="108">
        <f t="shared" si="120"/>
        <v>87.4015748031496</v>
      </c>
      <c r="U46" s="104">
        <v>1078</v>
      </c>
      <c r="V46" s="108">
        <f t="shared" si="120"/>
        <v>42.4409448818898</v>
      </c>
      <c r="W46" s="356" t="s">
        <v>39</v>
      </c>
      <c r="X46" s="104">
        <v>4500</v>
      </c>
      <c r="Y46" s="114">
        <f t="shared" ref="Y46:AC46" si="121">X46*2.2046</f>
        <v>9920.7</v>
      </c>
      <c r="Z46" s="104">
        <v>4150</v>
      </c>
      <c r="AA46" s="114">
        <f t="shared" si="121"/>
        <v>9149.09</v>
      </c>
      <c r="AB46" s="104">
        <v>6763</v>
      </c>
      <c r="AC46" s="114">
        <f t="shared" si="121"/>
        <v>14909.7098</v>
      </c>
    </row>
    <row r="47" s="99" customFormat="1" ht="15.6" spans="1:29">
      <c r="A47" s="80"/>
      <c r="B47" s="101">
        <v>4500</v>
      </c>
      <c r="C47" s="107">
        <f t="shared" ref="C47:G47" si="122">B47/25.4</f>
        <v>177.165354330709</v>
      </c>
      <c r="D47" s="101">
        <v>2285</v>
      </c>
      <c r="E47" s="107">
        <f t="shared" si="122"/>
        <v>89.9606299212599</v>
      </c>
      <c r="F47" s="101">
        <v>1143</v>
      </c>
      <c r="G47" s="107">
        <f t="shared" si="122"/>
        <v>45</v>
      </c>
      <c r="H47" s="354" t="s">
        <v>39</v>
      </c>
      <c r="I47" s="113">
        <v>4300</v>
      </c>
      <c r="J47" s="116">
        <f t="shared" ref="J47:N47" si="123">I47*2.2046</f>
        <v>9479.78</v>
      </c>
      <c r="K47" s="115">
        <v>3960</v>
      </c>
      <c r="L47" s="117">
        <f t="shared" si="123"/>
        <v>8730.216</v>
      </c>
      <c r="M47" s="111">
        <v>6665</v>
      </c>
      <c r="N47" s="116">
        <f t="shared" si="123"/>
        <v>14693.659</v>
      </c>
      <c r="O47" s="109"/>
      <c r="P47" s="86"/>
      <c r="Q47" s="101">
        <v>4500</v>
      </c>
      <c r="R47" s="107">
        <f t="shared" ref="R47:V47" si="124">Q47/25.4</f>
        <v>177.165354330709</v>
      </c>
      <c r="S47" s="101">
        <v>2285</v>
      </c>
      <c r="T47" s="107">
        <f t="shared" si="124"/>
        <v>89.9606299212599</v>
      </c>
      <c r="U47" s="101">
        <v>1143</v>
      </c>
      <c r="V47" s="107">
        <f t="shared" si="124"/>
        <v>45</v>
      </c>
      <c r="W47" s="354" t="s">
        <v>39</v>
      </c>
      <c r="X47" s="106">
        <v>4500</v>
      </c>
      <c r="Y47" s="116">
        <f t="shared" ref="Y47:AC47" si="125">X47*2.2046</f>
        <v>9920.7</v>
      </c>
      <c r="Z47" s="106">
        <v>4150</v>
      </c>
      <c r="AA47" s="117">
        <f t="shared" si="125"/>
        <v>9149.09</v>
      </c>
      <c r="AB47" s="111">
        <v>6810</v>
      </c>
      <c r="AC47" s="116">
        <f t="shared" si="125"/>
        <v>15013.326</v>
      </c>
    </row>
    <row r="48" s="99" customFormat="1" ht="15.6" spans="1:29">
      <c r="A48" s="80"/>
      <c r="B48" s="104">
        <v>4800</v>
      </c>
      <c r="C48" s="108">
        <f t="shared" ref="C48:G48" si="126">B48/25.4</f>
        <v>188.976377952756</v>
      </c>
      <c r="D48" s="104">
        <v>2385</v>
      </c>
      <c r="E48" s="108">
        <f t="shared" si="126"/>
        <v>93.8976377952756</v>
      </c>
      <c r="F48" s="104">
        <v>1243</v>
      </c>
      <c r="G48" s="108">
        <f t="shared" si="126"/>
        <v>48.9370078740157</v>
      </c>
      <c r="H48" s="356" t="s">
        <v>39</v>
      </c>
      <c r="I48" s="104">
        <v>4100</v>
      </c>
      <c r="J48" s="114">
        <f t="shared" ref="J48:N48" si="127">I48*2.2046</f>
        <v>9038.86</v>
      </c>
      <c r="K48" s="104">
        <v>3780</v>
      </c>
      <c r="L48" s="114">
        <f t="shared" si="127"/>
        <v>8333.388</v>
      </c>
      <c r="M48" s="104">
        <v>6682</v>
      </c>
      <c r="N48" s="114">
        <f t="shared" si="127"/>
        <v>14731.1372</v>
      </c>
      <c r="O48" s="109"/>
      <c r="P48" s="86"/>
      <c r="Q48" s="104">
        <v>4800</v>
      </c>
      <c r="R48" s="108">
        <f t="shared" ref="R48:V48" si="128">Q48/25.4</f>
        <v>188.976377952756</v>
      </c>
      <c r="S48" s="104">
        <v>2385</v>
      </c>
      <c r="T48" s="108">
        <f t="shared" si="128"/>
        <v>93.8976377952756</v>
      </c>
      <c r="U48" s="104">
        <v>1243</v>
      </c>
      <c r="V48" s="108">
        <f t="shared" si="128"/>
        <v>48.9370078740157</v>
      </c>
      <c r="W48" s="356" t="s">
        <v>39</v>
      </c>
      <c r="X48" s="104">
        <v>4300</v>
      </c>
      <c r="Y48" s="114">
        <f t="shared" ref="Y48:AC48" si="129">X48*2.2046</f>
        <v>9479.78</v>
      </c>
      <c r="Z48" s="104">
        <v>3960</v>
      </c>
      <c r="AA48" s="114">
        <f t="shared" si="129"/>
        <v>8730.216</v>
      </c>
      <c r="AB48" s="104">
        <v>6827</v>
      </c>
      <c r="AC48" s="114">
        <f t="shared" si="129"/>
        <v>15050.8042</v>
      </c>
    </row>
    <row r="49" s="99" customFormat="1" ht="15.6" spans="1:29">
      <c r="A49" s="80"/>
      <c r="B49" s="101">
        <v>5000</v>
      </c>
      <c r="C49" s="107">
        <f t="shared" ref="C49:G49" si="130">B49/25.4</f>
        <v>196.850393700787</v>
      </c>
      <c r="D49" s="101">
        <v>2450</v>
      </c>
      <c r="E49" s="107">
        <f t="shared" si="130"/>
        <v>96.4566929133858</v>
      </c>
      <c r="F49" s="101">
        <v>1308</v>
      </c>
      <c r="G49" s="107">
        <f t="shared" si="130"/>
        <v>51.496062992126</v>
      </c>
      <c r="H49" s="354" t="s">
        <v>39</v>
      </c>
      <c r="I49" s="113">
        <v>4000</v>
      </c>
      <c r="J49" s="116">
        <f t="shared" ref="J49:N49" si="131">I49*2.2046</f>
        <v>8818.4</v>
      </c>
      <c r="K49" s="115">
        <v>3680</v>
      </c>
      <c r="L49" s="117">
        <f t="shared" si="131"/>
        <v>8112.928</v>
      </c>
      <c r="M49" s="111">
        <v>6708</v>
      </c>
      <c r="N49" s="116">
        <f t="shared" si="131"/>
        <v>14788.4568</v>
      </c>
      <c r="O49" s="109"/>
      <c r="P49" s="86"/>
      <c r="Q49" s="101">
        <v>5000</v>
      </c>
      <c r="R49" s="107">
        <f t="shared" ref="R49:V49" si="132">Q49/25.4</f>
        <v>196.850393700787</v>
      </c>
      <c r="S49" s="101">
        <v>2450</v>
      </c>
      <c r="T49" s="107">
        <f t="shared" si="132"/>
        <v>96.4566929133858</v>
      </c>
      <c r="U49" s="101">
        <v>1308</v>
      </c>
      <c r="V49" s="107">
        <f t="shared" si="132"/>
        <v>51.496062992126</v>
      </c>
      <c r="W49" s="354" t="s">
        <v>39</v>
      </c>
      <c r="X49" s="106">
        <v>4200</v>
      </c>
      <c r="Y49" s="116">
        <f t="shared" ref="Y49:AC49" si="133">X49*2.2046</f>
        <v>9259.32</v>
      </c>
      <c r="Z49" s="106">
        <v>3870</v>
      </c>
      <c r="AA49" s="117">
        <f t="shared" si="133"/>
        <v>8531.802</v>
      </c>
      <c r="AB49" s="111">
        <v>6853</v>
      </c>
      <c r="AC49" s="116">
        <f t="shared" si="133"/>
        <v>15108.1238</v>
      </c>
    </row>
    <row r="50" s="99" customFormat="1" ht="15.6" spans="1:29">
      <c r="A50" s="80"/>
      <c r="B50" s="104">
        <v>5500</v>
      </c>
      <c r="C50" s="108">
        <f t="shared" ref="C50:G50" si="134">B50/25.4</f>
        <v>216.535433070866</v>
      </c>
      <c r="D50" s="104">
        <v>2665</v>
      </c>
      <c r="E50" s="108">
        <f t="shared" si="134"/>
        <v>104.92125984252</v>
      </c>
      <c r="F50" s="104">
        <v>1523</v>
      </c>
      <c r="G50" s="108">
        <f t="shared" si="134"/>
        <v>59.9606299212598</v>
      </c>
      <c r="H50" s="356" t="s">
        <v>39</v>
      </c>
      <c r="I50" s="104">
        <v>3800</v>
      </c>
      <c r="J50" s="114">
        <f t="shared" ref="J50:N50" si="135">I50*2.2046</f>
        <v>8377.48</v>
      </c>
      <c r="K50" s="104">
        <v>3490</v>
      </c>
      <c r="L50" s="114">
        <f t="shared" si="135"/>
        <v>7694.054</v>
      </c>
      <c r="M50" s="104">
        <v>6790</v>
      </c>
      <c r="N50" s="114">
        <f t="shared" si="135"/>
        <v>14969.234</v>
      </c>
      <c r="O50" s="109"/>
      <c r="P50" s="86"/>
      <c r="Q50" s="104">
        <v>5500</v>
      </c>
      <c r="R50" s="108">
        <f t="shared" ref="R50:V50" si="136">Q50/25.4</f>
        <v>216.535433070866</v>
      </c>
      <c r="S50" s="104">
        <v>2665</v>
      </c>
      <c r="T50" s="108">
        <f t="shared" si="136"/>
        <v>104.92125984252</v>
      </c>
      <c r="U50" s="104">
        <v>1523</v>
      </c>
      <c r="V50" s="108">
        <f t="shared" si="136"/>
        <v>59.9606299212598</v>
      </c>
      <c r="W50" s="356" t="s">
        <v>39</v>
      </c>
      <c r="X50" s="104">
        <v>4000</v>
      </c>
      <c r="Y50" s="114">
        <f t="shared" ref="Y50:AC50" si="137">X50*2.2046</f>
        <v>8818.4</v>
      </c>
      <c r="Z50" s="104">
        <v>3680</v>
      </c>
      <c r="AA50" s="114">
        <f t="shared" si="137"/>
        <v>8112.928</v>
      </c>
      <c r="AB50" s="104">
        <v>6935</v>
      </c>
      <c r="AC50" s="114">
        <f t="shared" si="137"/>
        <v>15288.901</v>
      </c>
    </row>
    <row r="51" s="99" customFormat="1" ht="15.6" spans="1:29">
      <c r="A51" s="80"/>
      <c r="B51" s="101">
        <v>6000</v>
      </c>
      <c r="C51" s="107">
        <f t="shared" ref="C51:G51" si="138">B51/25.4</f>
        <v>236.220472440945</v>
      </c>
      <c r="D51" s="101">
        <v>2845</v>
      </c>
      <c r="E51" s="107">
        <f t="shared" si="138"/>
        <v>112.007874015748</v>
      </c>
      <c r="F51" s="101">
        <v>1703</v>
      </c>
      <c r="G51" s="107">
        <f t="shared" si="138"/>
        <v>67.0472440944882</v>
      </c>
      <c r="H51" s="354" t="s">
        <v>39</v>
      </c>
      <c r="I51" s="113">
        <v>3500</v>
      </c>
      <c r="J51" s="116">
        <f t="shared" ref="J51:N51" si="139">I51*2.2046</f>
        <v>7716.1</v>
      </c>
      <c r="K51" s="115">
        <v>3210</v>
      </c>
      <c r="L51" s="117">
        <f t="shared" si="139"/>
        <v>7076.766</v>
      </c>
      <c r="M51" s="111">
        <v>6860</v>
      </c>
      <c r="N51" s="116">
        <f t="shared" si="139"/>
        <v>15123.556</v>
      </c>
      <c r="O51" s="109"/>
      <c r="P51" s="86"/>
      <c r="Q51" s="101">
        <v>6000</v>
      </c>
      <c r="R51" s="107">
        <f t="shared" ref="R51:V51" si="140">Q51/25.4</f>
        <v>236.220472440945</v>
      </c>
      <c r="S51" s="101">
        <v>2845</v>
      </c>
      <c r="T51" s="107">
        <f t="shared" si="140"/>
        <v>112.007874015748</v>
      </c>
      <c r="U51" s="101">
        <v>1703</v>
      </c>
      <c r="V51" s="107">
        <f t="shared" si="140"/>
        <v>67.0472440944882</v>
      </c>
      <c r="W51" s="354" t="s">
        <v>39</v>
      </c>
      <c r="X51" s="106">
        <v>3700</v>
      </c>
      <c r="Y51" s="116">
        <f t="shared" ref="Y51:AC51" si="141">X51*2.2046</f>
        <v>8157.02</v>
      </c>
      <c r="Z51" s="106">
        <v>3400</v>
      </c>
      <c r="AA51" s="117">
        <f t="shared" si="141"/>
        <v>7495.64</v>
      </c>
      <c r="AB51" s="111">
        <v>7005</v>
      </c>
      <c r="AC51" s="116">
        <f t="shared" si="141"/>
        <v>15443.223</v>
      </c>
    </row>
    <row r="52" s="99" customFormat="1" ht="15.6" spans="1:29">
      <c r="A52" s="80"/>
      <c r="B52" s="104">
        <v>6500</v>
      </c>
      <c r="C52" s="108">
        <f t="shared" ref="C52:G52" si="142">B52/25.4</f>
        <v>255.905511811024</v>
      </c>
      <c r="D52" s="104">
        <v>3050</v>
      </c>
      <c r="E52" s="108">
        <f t="shared" si="142"/>
        <v>120.07874015748</v>
      </c>
      <c r="F52" s="104">
        <v>1908</v>
      </c>
      <c r="G52" s="108">
        <f t="shared" si="142"/>
        <v>75.1181102362205</v>
      </c>
      <c r="H52" s="356" t="s">
        <v>39</v>
      </c>
      <c r="I52" s="104">
        <v>3200</v>
      </c>
      <c r="J52" s="114">
        <f t="shared" ref="J52:N52" si="143">I52*2.2046</f>
        <v>7054.72</v>
      </c>
      <c r="K52" s="104">
        <v>2930</v>
      </c>
      <c r="L52" s="114">
        <f t="shared" si="143"/>
        <v>6459.478</v>
      </c>
      <c r="M52" s="104">
        <v>6936</v>
      </c>
      <c r="N52" s="114">
        <f t="shared" si="143"/>
        <v>15291.1056</v>
      </c>
      <c r="O52" s="109"/>
      <c r="P52" s="86"/>
      <c r="Q52" s="104">
        <v>6500</v>
      </c>
      <c r="R52" s="108">
        <f t="shared" ref="R52:V52" si="144">Q52/25.4</f>
        <v>255.905511811024</v>
      </c>
      <c r="S52" s="104">
        <v>3050</v>
      </c>
      <c r="T52" s="108">
        <f t="shared" si="144"/>
        <v>120.07874015748</v>
      </c>
      <c r="U52" s="104">
        <v>1908</v>
      </c>
      <c r="V52" s="108">
        <f t="shared" si="144"/>
        <v>75.1181102362205</v>
      </c>
      <c r="W52" s="356" t="s">
        <v>39</v>
      </c>
      <c r="X52" s="104">
        <v>3400</v>
      </c>
      <c r="Y52" s="114">
        <f t="shared" ref="Y52:AC52" si="145">X52*2.2046</f>
        <v>7495.64</v>
      </c>
      <c r="Z52" s="104">
        <v>3120</v>
      </c>
      <c r="AA52" s="114">
        <f t="shared" si="145"/>
        <v>6878.352</v>
      </c>
      <c r="AB52" s="104">
        <v>7081</v>
      </c>
      <c r="AC52" s="114">
        <f t="shared" si="145"/>
        <v>15610.7726</v>
      </c>
    </row>
    <row r="53" s="99" customFormat="1" ht="15.6" spans="1:29">
      <c r="A53" s="78"/>
      <c r="B53" s="78"/>
      <c r="C53" s="78"/>
      <c r="D53" s="78"/>
      <c r="E53" s="78"/>
      <c r="F53" s="78"/>
      <c r="G53" s="78"/>
      <c r="H53" s="78"/>
      <c r="I53" s="78"/>
      <c r="J53" s="78"/>
      <c r="K53" s="78"/>
      <c r="L53" s="78"/>
      <c r="M53" s="78"/>
      <c r="N53" s="78"/>
      <c r="O53" s="109"/>
      <c r="P53" s="88"/>
      <c r="Q53" s="101">
        <v>7000</v>
      </c>
      <c r="R53" s="118">
        <f t="shared" ref="R53:V53" si="146">Q53/25.4</f>
        <v>275.590551181102</v>
      </c>
      <c r="S53" s="101">
        <v>3215</v>
      </c>
      <c r="T53" s="118">
        <f t="shared" si="146"/>
        <v>126.574803149606</v>
      </c>
      <c r="U53" s="101">
        <v>2073</v>
      </c>
      <c r="V53" s="118">
        <f t="shared" si="146"/>
        <v>81.6141732283465</v>
      </c>
      <c r="W53" s="357" t="s">
        <v>39</v>
      </c>
      <c r="X53" s="101">
        <v>3200</v>
      </c>
      <c r="Y53" s="115">
        <f t="shared" ref="Y53:AC53" si="147">X53*2.2046</f>
        <v>7054.72</v>
      </c>
      <c r="Z53" s="101">
        <v>2930</v>
      </c>
      <c r="AA53" s="115">
        <f t="shared" si="147"/>
        <v>6459.478</v>
      </c>
      <c r="AB53" s="101">
        <v>7156</v>
      </c>
      <c r="AC53" s="115">
        <f t="shared" si="147"/>
        <v>15776.1176</v>
      </c>
    </row>
    <row r="54" s="99" customFormat="1" spans="15:16">
      <c r="O54" s="100"/>
      <c r="P54" s="100"/>
    </row>
    <row r="55" s="99" customFormat="1" spans="15:16">
      <c r="O55" s="100"/>
      <c r="P55" s="100"/>
    </row>
    <row r="56" s="99" customFormat="1" spans="15:16">
      <c r="O56" s="100"/>
      <c r="P56" s="100"/>
    </row>
    <row r="57" s="99" customFormat="1" ht="33.6" spans="1:29">
      <c r="A57" s="59"/>
      <c r="B57" s="60"/>
      <c r="C57" s="60"/>
      <c r="D57" s="60"/>
      <c r="E57" s="79" t="s">
        <v>101</v>
      </c>
      <c r="F57" s="79"/>
      <c r="G57" s="79"/>
      <c r="H57" s="79"/>
      <c r="I57" s="79"/>
      <c r="J57" s="79"/>
      <c r="K57" s="75" t="s">
        <v>165</v>
      </c>
      <c r="L57" s="75"/>
      <c r="M57" s="75"/>
      <c r="N57" s="75"/>
      <c r="O57" s="109"/>
      <c r="P57" s="59"/>
      <c r="Q57" s="60"/>
      <c r="R57" s="60"/>
      <c r="S57" s="60"/>
      <c r="T57" s="79" t="s">
        <v>101</v>
      </c>
      <c r="U57" s="79"/>
      <c r="V57" s="79"/>
      <c r="W57" s="79"/>
      <c r="X57" s="79"/>
      <c r="Y57" s="79"/>
      <c r="Z57" s="75" t="s">
        <v>165</v>
      </c>
      <c r="AA57" s="75"/>
      <c r="AB57" s="75"/>
      <c r="AC57" s="75"/>
    </row>
    <row r="58" s="99" customFormat="1" ht="15.6" spans="1:29">
      <c r="A58" s="62"/>
      <c r="B58" s="63"/>
      <c r="C58" s="63"/>
      <c r="D58" s="63"/>
      <c r="E58" s="63"/>
      <c r="F58" s="63"/>
      <c r="G58" s="63"/>
      <c r="H58" s="63"/>
      <c r="I58" s="63"/>
      <c r="J58" s="63"/>
      <c r="K58" s="63"/>
      <c r="L58" s="63"/>
      <c r="M58" s="63"/>
      <c r="N58" s="63"/>
      <c r="O58" s="109"/>
      <c r="P58" s="62"/>
      <c r="Q58" s="63"/>
      <c r="R58" s="63"/>
      <c r="S58" s="63"/>
      <c r="T58" s="63"/>
      <c r="U58" s="63"/>
      <c r="V58" s="63"/>
      <c r="W58" s="63"/>
      <c r="X58" s="63"/>
      <c r="Y58" s="63"/>
      <c r="Z58" s="63"/>
      <c r="AA58" s="63"/>
      <c r="AB58" s="63"/>
      <c r="AC58" s="63"/>
    </row>
    <row r="59" s="99" customFormat="1" ht="15.6" spans="1:29">
      <c r="A59" s="59"/>
      <c r="B59" s="64"/>
      <c r="C59" s="64"/>
      <c r="D59" s="64"/>
      <c r="E59" s="64"/>
      <c r="F59" s="64"/>
      <c r="G59" s="64"/>
      <c r="H59" s="64"/>
      <c r="I59" s="64"/>
      <c r="J59" s="64"/>
      <c r="K59" s="64"/>
      <c r="L59" s="64"/>
      <c r="M59" s="64"/>
      <c r="N59" s="64"/>
      <c r="O59" s="109"/>
      <c r="P59" s="59"/>
      <c r="Q59" s="64"/>
      <c r="R59" s="64"/>
      <c r="S59" s="64"/>
      <c r="T59" s="64"/>
      <c r="U59" s="64"/>
      <c r="V59" s="64"/>
      <c r="W59" s="64"/>
      <c r="X59" s="64"/>
      <c r="Y59" s="64"/>
      <c r="Z59" s="64"/>
      <c r="AA59" s="64"/>
      <c r="AB59" s="64"/>
      <c r="AC59" s="64"/>
    </row>
    <row r="60" s="99" customFormat="1" ht="37" customHeight="1" spans="1:29">
      <c r="A60" s="80" t="s">
        <v>146</v>
      </c>
      <c r="B60" s="81" t="s">
        <v>147</v>
      </c>
      <c r="C60" s="9"/>
      <c r="D60" s="81" t="s">
        <v>148</v>
      </c>
      <c r="E60" s="9"/>
      <c r="F60" s="81" t="s">
        <v>149</v>
      </c>
      <c r="G60" s="9"/>
      <c r="H60" s="81" t="s">
        <v>150</v>
      </c>
      <c r="I60" s="81" t="s">
        <v>159</v>
      </c>
      <c r="J60" s="49"/>
      <c r="K60" s="49"/>
      <c r="L60" s="49"/>
      <c r="M60" s="81" t="s">
        <v>152</v>
      </c>
      <c r="N60" s="9"/>
      <c r="O60" s="109"/>
      <c r="P60" s="80" t="s">
        <v>146</v>
      </c>
      <c r="Q60" s="81" t="s">
        <v>147</v>
      </c>
      <c r="R60" s="9"/>
      <c r="S60" s="81" t="s">
        <v>148</v>
      </c>
      <c r="T60" s="9"/>
      <c r="U60" s="81" t="s">
        <v>149</v>
      </c>
      <c r="V60" s="9"/>
      <c r="W60" s="81" t="s">
        <v>150</v>
      </c>
      <c r="X60" s="81" t="s">
        <v>160</v>
      </c>
      <c r="Y60" s="49"/>
      <c r="Z60" s="49"/>
      <c r="AA60" s="49"/>
      <c r="AB60" s="81" t="s">
        <v>152</v>
      </c>
      <c r="AC60" s="9"/>
    </row>
    <row r="61" s="99" customFormat="1" ht="44" customHeight="1" spans="1:29">
      <c r="A61" s="82"/>
      <c r="B61" s="9"/>
      <c r="C61" s="9"/>
      <c r="D61" s="9"/>
      <c r="E61" s="9"/>
      <c r="F61" s="9"/>
      <c r="G61" s="9"/>
      <c r="H61" s="9"/>
      <c r="I61" s="81" t="s">
        <v>153</v>
      </c>
      <c r="J61" s="9"/>
      <c r="K61" s="81" t="s">
        <v>154</v>
      </c>
      <c r="L61" s="9"/>
      <c r="M61" s="9"/>
      <c r="N61" s="9"/>
      <c r="O61" s="109"/>
      <c r="P61" s="82"/>
      <c r="Q61" s="9"/>
      <c r="R61" s="9"/>
      <c r="S61" s="9"/>
      <c r="T61" s="9"/>
      <c r="U61" s="9"/>
      <c r="V61" s="9"/>
      <c r="W61" s="9"/>
      <c r="X61" s="81" t="s">
        <v>153</v>
      </c>
      <c r="Y61" s="9"/>
      <c r="Z61" s="81" t="s">
        <v>154</v>
      </c>
      <c r="AA61" s="9"/>
      <c r="AB61" s="9"/>
      <c r="AC61" s="9"/>
    </row>
    <row r="62" s="99" customFormat="1" ht="43.2" spans="1:29">
      <c r="A62" s="82"/>
      <c r="B62" s="9" t="s">
        <v>11</v>
      </c>
      <c r="C62" s="9" t="s">
        <v>12</v>
      </c>
      <c r="D62" s="9" t="s">
        <v>11</v>
      </c>
      <c r="E62" s="9" t="s">
        <v>12</v>
      </c>
      <c r="F62" s="9" t="s">
        <v>11</v>
      </c>
      <c r="G62" s="9" t="s">
        <v>12</v>
      </c>
      <c r="H62" s="9" t="s">
        <v>13</v>
      </c>
      <c r="I62" s="9" t="s">
        <v>14</v>
      </c>
      <c r="J62" s="9" t="s">
        <v>155</v>
      </c>
      <c r="K62" s="9" t="s">
        <v>14</v>
      </c>
      <c r="L62" s="9" t="s">
        <v>155</v>
      </c>
      <c r="M62" s="9" t="s">
        <v>16</v>
      </c>
      <c r="N62" s="9" t="s">
        <v>17</v>
      </c>
      <c r="O62" s="109"/>
      <c r="P62" s="82"/>
      <c r="Q62" s="9" t="s">
        <v>11</v>
      </c>
      <c r="R62" s="9" t="s">
        <v>12</v>
      </c>
      <c r="S62" s="9" t="s">
        <v>11</v>
      </c>
      <c r="T62" s="9" t="s">
        <v>12</v>
      </c>
      <c r="U62" s="9" t="s">
        <v>11</v>
      </c>
      <c r="V62" s="9" t="s">
        <v>12</v>
      </c>
      <c r="W62" s="9" t="s">
        <v>13</v>
      </c>
      <c r="X62" s="9" t="s">
        <v>14</v>
      </c>
      <c r="Y62" s="9" t="s">
        <v>155</v>
      </c>
      <c r="Z62" s="9" t="s">
        <v>14</v>
      </c>
      <c r="AA62" s="9" t="s">
        <v>155</v>
      </c>
      <c r="AB62" s="9" t="s">
        <v>16</v>
      </c>
      <c r="AC62" s="9" t="s">
        <v>17</v>
      </c>
    </row>
    <row r="63" s="99" customFormat="1" ht="15.6" spans="1:29">
      <c r="A63" s="80" t="s">
        <v>161</v>
      </c>
      <c r="B63" s="101">
        <v>2700</v>
      </c>
      <c r="C63" s="107">
        <f t="shared" ref="C63:G63" si="148">B63/25.4</f>
        <v>106.299212598425</v>
      </c>
      <c r="D63" s="101">
        <v>2135</v>
      </c>
      <c r="E63" s="107">
        <f t="shared" si="148"/>
        <v>84.0551181102362</v>
      </c>
      <c r="F63" s="101">
        <v>170</v>
      </c>
      <c r="G63" s="107">
        <f t="shared" si="148"/>
        <v>6.69291338582677</v>
      </c>
      <c r="H63" s="354" t="s">
        <v>38</v>
      </c>
      <c r="I63" s="101">
        <v>5000</v>
      </c>
      <c r="J63" s="116">
        <f t="shared" ref="J63:N63" si="149">I63*2.2046</f>
        <v>11023</v>
      </c>
      <c r="K63" s="110">
        <v>4500</v>
      </c>
      <c r="L63" s="117">
        <f t="shared" si="149"/>
        <v>9920.7</v>
      </c>
      <c r="M63" s="111">
        <v>6543</v>
      </c>
      <c r="N63" s="116">
        <f t="shared" si="149"/>
        <v>14424.6978</v>
      </c>
      <c r="O63" s="109"/>
      <c r="P63" s="80" t="s">
        <v>161</v>
      </c>
      <c r="Q63" s="101">
        <v>2700</v>
      </c>
      <c r="R63" s="107">
        <f t="shared" ref="R63:V63" si="150">Q63/25.4</f>
        <v>106.299212598425</v>
      </c>
      <c r="S63" s="101">
        <v>2135</v>
      </c>
      <c r="T63" s="107">
        <f t="shared" si="150"/>
        <v>84.0551181102362</v>
      </c>
      <c r="U63" s="101">
        <v>170</v>
      </c>
      <c r="V63" s="107">
        <f t="shared" si="150"/>
        <v>6.69291338582677</v>
      </c>
      <c r="W63" s="354" t="s">
        <v>38</v>
      </c>
      <c r="X63" s="106">
        <v>5000</v>
      </c>
      <c r="Y63" s="116">
        <f t="shared" ref="Y63:AC63" si="151">X63*2.2046</f>
        <v>11023</v>
      </c>
      <c r="Z63" s="106">
        <v>4500</v>
      </c>
      <c r="AA63" s="117">
        <f t="shared" si="151"/>
        <v>9920.7</v>
      </c>
      <c r="AB63" s="111">
        <v>6688</v>
      </c>
      <c r="AC63" s="116">
        <f t="shared" si="151"/>
        <v>14744.3648</v>
      </c>
    </row>
    <row r="64" s="99" customFormat="1" ht="15.6" spans="1:29">
      <c r="A64" s="80"/>
      <c r="B64" s="104">
        <v>3000</v>
      </c>
      <c r="C64" s="108">
        <f t="shared" ref="C64:G64" si="152">B64/25.4</f>
        <v>118.110236220472</v>
      </c>
      <c r="D64" s="104">
        <v>2285</v>
      </c>
      <c r="E64" s="108">
        <f t="shared" si="152"/>
        <v>89.9606299212599</v>
      </c>
      <c r="F64" s="104">
        <v>170</v>
      </c>
      <c r="G64" s="108">
        <f t="shared" si="152"/>
        <v>6.69291338582677</v>
      </c>
      <c r="H64" s="356" t="s">
        <v>38</v>
      </c>
      <c r="I64" s="104">
        <v>5000</v>
      </c>
      <c r="J64" s="114">
        <f t="shared" ref="J64:N64" si="153">I64*2.2046</f>
        <v>11023</v>
      </c>
      <c r="K64" s="104">
        <v>4500</v>
      </c>
      <c r="L64" s="114">
        <f t="shared" si="153"/>
        <v>9920.7</v>
      </c>
      <c r="M64" s="104">
        <v>6580</v>
      </c>
      <c r="N64" s="114">
        <f t="shared" si="153"/>
        <v>14506.268</v>
      </c>
      <c r="O64" s="109"/>
      <c r="P64" s="80"/>
      <c r="Q64" s="104">
        <v>3000</v>
      </c>
      <c r="R64" s="108">
        <f t="shared" ref="R64:V64" si="154">Q64/25.4</f>
        <v>118.110236220472</v>
      </c>
      <c r="S64" s="104">
        <v>2285</v>
      </c>
      <c r="T64" s="108">
        <f t="shared" si="154"/>
        <v>89.9606299212599</v>
      </c>
      <c r="U64" s="104">
        <v>170</v>
      </c>
      <c r="V64" s="108">
        <f t="shared" si="154"/>
        <v>6.69291338582677</v>
      </c>
      <c r="W64" s="355" t="s">
        <v>38</v>
      </c>
      <c r="X64" s="104">
        <v>5000</v>
      </c>
      <c r="Y64" s="114">
        <f t="shared" ref="Y64:AC64" si="155">X64*2.2046</f>
        <v>11023</v>
      </c>
      <c r="Z64" s="104">
        <v>4500</v>
      </c>
      <c r="AA64" s="114">
        <f t="shared" si="155"/>
        <v>9920.7</v>
      </c>
      <c r="AB64" s="104">
        <v>6725</v>
      </c>
      <c r="AC64" s="114">
        <f t="shared" si="155"/>
        <v>14825.935</v>
      </c>
    </row>
    <row r="65" s="99" customFormat="1" ht="15.6" spans="1:29">
      <c r="A65" s="80"/>
      <c r="B65" s="101">
        <v>3500</v>
      </c>
      <c r="C65" s="107">
        <f t="shared" ref="C65:G65" si="156">B65/25.4</f>
        <v>137.795275590551</v>
      </c>
      <c r="D65" s="101">
        <v>2535</v>
      </c>
      <c r="E65" s="107">
        <f t="shared" si="156"/>
        <v>99.8031496062992</v>
      </c>
      <c r="F65" s="101">
        <v>170</v>
      </c>
      <c r="G65" s="107">
        <f t="shared" si="156"/>
        <v>6.69291338582677</v>
      </c>
      <c r="H65" s="354" t="s">
        <v>38</v>
      </c>
      <c r="I65" s="113">
        <v>5000</v>
      </c>
      <c r="J65" s="116">
        <f t="shared" ref="J65:N65" si="157">I65*2.2046</f>
        <v>11023</v>
      </c>
      <c r="K65" s="101">
        <v>4500</v>
      </c>
      <c r="L65" s="117">
        <f t="shared" si="157"/>
        <v>9920.7</v>
      </c>
      <c r="M65" s="111">
        <v>6646</v>
      </c>
      <c r="N65" s="116">
        <f t="shared" si="157"/>
        <v>14651.7716</v>
      </c>
      <c r="O65" s="109"/>
      <c r="P65" s="80"/>
      <c r="Q65" s="101">
        <v>3500</v>
      </c>
      <c r="R65" s="107">
        <f t="shared" ref="R65:V65" si="158">Q65/25.4</f>
        <v>137.795275590551</v>
      </c>
      <c r="S65" s="101">
        <v>2535</v>
      </c>
      <c r="T65" s="107">
        <f t="shared" si="158"/>
        <v>99.8031496062992</v>
      </c>
      <c r="U65" s="101">
        <v>170</v>
      </c>
      <c r="V65" s="107">
        <f t="shared" si="158"/>
        <v>6.69291338582677</v>
      </c>
      <c r="W65" s="354" t="s">
        <v>38</v>
      </c>
      <c r="X65" s="106">
        <v>5000</v>
      </c>
      <c r="Y65" s="116">
        <f t="shared" ref="Y65:AC65" si="159">X65*2.2046</f>
        <v>11023</v>
      </c>
      <c r="Z65" s="106">
        <v>4500</v>
      </c>
      <c r="AA65" s="117">
        <f t="shared" si="159"/>
        <v>9920.7</v>
      </c>
      <c r="AB65" s="111">
        <v>6791</v>
      </c>
      <c r="AC65" s="116">
        <f t="shared" si="159"/>
        <v>14971.4386</v>
      </c>
    </row>
    <row r="66" s="99" customFormat="1" ht="15.6" spans="1:29">
      <c r="A66" s="80"/>
      <c r="B66" s="104">
        <v>4000</v>
      </c>
      <c r="C66" s="108">
        <f t="shared" ref="C66:G66" si="160">B66/25.4</f>
        <v>157.48031496063</v>
      </c>
      <c r="D66" s="104">
        <v>2835</v>
      </c>
      <c r="E66" s="108">
        <f t="shared" si="160"/>
        <v>111.614173228346</v>
      </c>
      <c r="F66" s="104">
        <v>170</v>
      </c>
      <c r="G66" s="108">
        <f t="shared" si="160"/>
        <v>6.69291338582677</v>
      </c>
      <c r="H66" s="356" t="s">
        <v>39</v>
      </c>
      <c r="I66" s="104">
        <v>5000</v>
      </c>
      <c r="J66" s="114">
        <f t="shared" ref="J66:N66" si="161">I66*2.2046</f>
        <v>11023</v>
      </c>
      <c r="K66" s="104">
        <v>4500</v>
      </c>
      <c r="L66" s="114">
        <f t="shared" si="161"/>
        <v>9920.7</v>
      </c>
      <c r="M66" s="104">
        <v>6799</v>
      </c>
      <c r="N66" s="114">
        <f t="shared" si="161"/>
        <v>14989.0754</v>
      </c>
      <c r="O66" s="109"/>
      <c r="P66" s="80"/>
      <c r="Q66" s="104">
        <v>4000</v>
      </c>
      <c r="R66" s="108">
        <f t="shared" ref="R66:V66" si="162">Q66/25.4</f>
        <v>157.48031496063</v>
      </c>
      <c r="S66" s="104">
        <v>2835</v>
      </c>
      <c r="T66" s="108">
        <f t="shared" si="162"/>
        <v>111.614173228346</v>
      </c>
      <c r="U66" s="104">
        <v>170</v>
      </c>
      <c r="V66" s="108">
        <f t="shared" si="162"/>
        <v>6.69291338582677</v>
      </c>
      <c r="W66" s="356" t="s">
        <v>39</v>
      </c>
      <c r="X66" s="104">
        <v>5000</v>
      </c>
      <c r="Y66" s="114">
        <f t="shared" ref="Y66:AC66" si="163">X66*2.2046</f>
        <v>11023</v>
      </c>
      <c r="Z66" s="104">
        <v>4500</v>
      </c>
      <c r="AA66" s="114">
        <f t="shared" si="163"/>
        <v>9920.7</v>
      </c>
      <c r="AB66" s="104">
        <v>6944</v>
      </c>
      <c r="AC66" s="114">
        <f t="shared" si="163"/>
        <v>15308.7424</v>
      </c>
    </row>
    <row r="67" s="99" customFormat="1" ht="15.6" spans="1:29">
      <c r="A67" s="80"/>
      <c r="B67" s="101">
        <v>4500</v>
      </c>
      <c r="C67" s="107">
        <f t="shared" ref="C67:G67" si="164">B67/25.4</f>
        <v>177.165354330709</v>
      </c>
      <c r="D67" s="101">
        <v>3085</v>
      </c>
      <c r="E67" s="107">
        <f t="shared" si="164"/>
        <v>121.456692913386</v>
      </c>
      <c r="F67" s="101">
        <v>170</v>
      </c>
      <c r="G67" s="107">
        <f t="shared" si="164"/>
        <v>6.69291338582677</v>
      </c>
      <c r="H67" s="354" t="s">
        <v>39</v>
      </c>
      <c r="I67" s="113">
        <v>4900</v>
      </c>
      <c r="J67" s="116">
        <f t="shared" ref="J67:N67" si="165">I67*2.2046</f>
        <v>10802.54</v>
      </c>
      <c r="K67" s="101">
        <v>4500</v>
      </c>
      <c r="L67" s="117">
        <f t="shared" si="165"/>
        <v>9920.7</v>
      </c>
      <c r="M67" s="111">
        <v>6864</v>
      </c>
      <c r="N67" s="116">
        <f t="shared" si="165"/>
        <v>15132.3744</v>
      </c>
      <c r="O67" s="109"/>
      <c r="P67" s="80"/>
      <c r="Q67" s="101">
        <v>4500</v>
      </c>
      <c r="R67" s="107">
        <f t="shared" ref="R67:V67" si="166">Q67/25.4</f>
        <v>177.165354330709</v>
      </c>
      <c r="S67" s="101">
        <v>3085</v>
      </c>
      <c r="T67" s="107">
        <f t="shared" si="166"/>
        <v>121.456692913386</v>
      </c>
      <c r="U67" s="101">
        <v>170</v>
      </c>
      <c r="V67" s="107">
        <f t="shared" si="166"/>
        <v>6.69291338582677</v>
      </c>
      <c r="W67" s="354" t="s">
        <v>39</v>
      </c>
      <c r="X67" s="106">
        <v>5000</v>
      </c>
      <c r="Y67" s="116">
        <f t="shared" ref="Y67:AC67" si="167">X67*2.2046</f>
        <v>11023</v>
      </c>
      <c r="Z67" s="106">
        <v>4500</v>
      </c>
      <c r="AA67" s="117">
        <f t="shared" si="167"/>
        <v>9920.7</v>
      </c>
      <c r="AB67" s="111">
        <v>7009</v>
      </c>
      <c r="AC67" s="116">
        <f t="shared" si="167"/>
        <v>15452.0414</v>
      </c>
    </row>
    <row r="68" s="99" customFormat="1" ht="15.6" spans="1:29">
      <c r="A68" s="80"/>
      <c r="B68" s="104">
        <v>5000</v>
      </c>
      <c r="C68" s="108">
        <f t="shared" ref="C68:G68" si="168">B68/25.4</f>
        <v>196.850393700787</v>
      </c>
      <c r="D68" s="104">
        <v>3335</v>
      </c>
      <c r="E68" s="108">
        <f t="shared" si="168"/>
        <v>131.299212598425</v>
      </c>
      <c r="F68" s="104">
        <v>170</v>
      </c>
      <c r="G68" s="108">
        <f t="shared" si="168"/>
        <v>6.69291338582677</v>
      </c>
      <c r="H68" s="356" t="s">
        <v>39</v>
      </c>
      <c r="I68" s="104">
        <v>4600</v>
      </c>
      <c r="J68" s="114">
        <f t="shared" ref="J68:N68" si="169">I68*2.2046</f>
        <v>10141.16</v>
      </c>
      <c r="K68" s="104">
        <v>4250</v>
      </c>
      <c r="L68" s="114">
        <f t="shared" si="169"/>
        <v>9369.55</v>
      </c>
      <c r="M68" s="104">
        <v>6928</v>
      </c>
      <c r="N68" s="114">
        <f t="shared" si="169"/>
        <v>15273.4688</v>
      </c>
      <c r="O68" s="109"/>
      <c r="P68" s="80"/>
      <c r="Q68" s="104">
        <v>5000</v>
      </c>
      <c r="R68" s="108">
        <f t="shared" ref="R68:V68" si="170">Q68/25.4</f>
        <v>196.850393700787</v>
      </c>
      <c r="S68" s="104">
        <v>3335</v>
      </c>
      <c r="T68" s="108">
        <f t="shared" si="170"/>
        <v>131.299212598425</v>
      </c>
      <c r="U68" s="104">
        <v>170</v>
      </c>
      <c r="V68" s="108">
        <f t="shared" si="170"/>
        <v>6.69291338582677</v>
      </c>
      <c r="W68" s="356" t="s">
        <v>39</v>
      </c>
      <c r="X68" s="104">
        <v>4800</v>
      </c>
      <c r="Y68" s="114">
        <f t="shared" ref="Y68:AC68" si="171">X68*2.2046</f>
        <v>10582.08</v>
      </c>
      <c r="Z68" s="104">
        <v>4430</v>
      </c>
      <c r="AA68" s="114">
        <f t="shared" si="171"/>
        <v>9766.378</v>
      </c>
      <c r="AB68" s="104">
        <v>7073</v>
      </c>
      <c r="AC68" s="114">
        <f t="shared" si="171"/>
        <v>15593.1358</v>
      </c>
    </row>
    <row r="69" s="99" customFormat="1" ht="15.6" spans="1:29">
      <c r="A69" s="80"/>
      <c r="B69" s="101">
        <v>5500</v>
      </c>
      <c r="C69" s="107">
        <f t="shared" ref="C69:G69" si="172">B69/25.4</f>
        <v>216.535433070866</v>
      </c>
      <c r="D69" s="101">
        <v>3635</v>
      </c>
      <c r="E69" s="107">
        <f t="shared" si="172"/>
        <v>143.110236220472</v>
      </c>
      <c r="F69" s="101">
        <v>170</v>
      </c>
      <c r="G69" s="107">
        <f t="shared" si="172"/>
        <v>6.69291338582677</v>
      </c>
      <c r="H69" s="354" t="s">
        <v>39</v>
      </c>
      <c r="I69" s="113">
        <v>4300</v>
      </c>
      <c r="J69" s="116">
        <f t="shared" ref="J69:N69" si="173">I69*2.2046</f>
        <v>9479.78</v>
      </c>
      <c r="K69" s="101">
        <v>3960</v>
      </c>
      <c r="L69" s="117">
        <f t="shared" si="173"/>
        <v>8730.216</v>
      </c>
      <c r="M69" s="111">
        <v>7005</v>
      </c>
      <c r="N69" s="116">
        <f t="shared" si="173"/>
        <v>15443.223</v>
      </c>
      <c r="O69" s="109"/>
      <c r="P69" s="80"/>
      <c r="Q69" s="101">
        <v>5500</v>
      </c>
      <c r="R69" s="107">
        <f t="shared" ref="R69:V69" si="174">Q69/25.4</f>
        <v>216.535433070866</v>
      </c>
      <c r="S69" s="101">
        <v>3635</v>
      </c>
      <c r="T69" s="107">
        <f t="shared" si="174"/>
        <v>143.110236220472</v>
      </c>
      <c r="U69" s="101">
        <v>170</v>
      </c>
      <c r="V69" s="107">
        <f t="shared" si="174"/>
        <v>6.69291338582677</v>
      </c>
      <c r="W69" s="354" t="s">
        <v>39</v>
      </c>
      <c r="X69" s="106">
        <v>4500</v>
      </c>
      <c r="Y69" s="116">
        <f t="shared" ref="Y69:AC69" si="175">X69*2.2046</f>
        <v>9920.7</v>
      </c>
      <c r="Z69" s="106">
        <v>4150</v>
      </c>
      <c r="AA69" s="117">
        <f t="shared" si="175"/>
        <v>9149.09</v>
      </c>
      <c r="AB69" s="111">
        <v>7150</v>
      </c>
      <c r="AC69" s="116">
        <f t="shared" si="175"/>
        <v>15762.89</v>
      </c>
    </row>
    <row r="70" s="99" customFormat="1" ht="15.6" spans="1:29">
      <c r="A70" s="80"/>
      <c r="B70" s="104">
        <v>6000</v>
      </c>
      <c r="C70" s="108">
        <f t="shared" ref="C70:G70" si="176">B70/25.4</f>
        <v>236.220472440945</v>
      </c>
      <c r="D70" s="104">
        <v>3885</v>
      </c>
      <c r="E70" s="108">
        <f t="shared" si="176"/>
        <v>152.952755905512</v>
      </c>
      <c r="F70" s="104">
        <v>170</v>
      </c>
      <c r="G70" s="108">
        <f t="shared" si="176"/>
        <v>6.69291338582677</v>
      </c>
      <c r="H70" s="356" t="s">
        <v>39</v>
      </c>
      <c r="I70" s="104">
        <v>4000</v>
      </c>
      <c r="J70" s="114">
        <f t="shared" ref="J70:N70" si="177">I70*2.2046</f>
        <v>8818.4</v>
      </c>
      <c r="K70" s="104">
        <v>3680</v>
      </c>
      <c r="L70" s="114">
        <f t="shared" si="177"/>
        <v>8112.928</v>
      </c>
      <c r="M70" s="104">
        <v>7069</v>
      </c>
      <c r="N70" s="114">
        <f t="shared" si="177"/>
        <v>15584.3174</v>
      </c>
      <c r="O70" s="109"/>
      <c r="P70" s="80"/>
      <c r="Q70" s="104">
        <v>6000</v>
      </c>
      <c r="R70" s="108">
        <f t="shared" ref="R70:V70" si="178">Q70/25.4</f>
        <v>236.220472440945</v>
      </c>
      <c r="S70" s="104">
        <v>3885</v>
      </c>
      <c r="T70" s="108">
        <f t="shared" si="178"/>
        <v>152.952755905512</v>
      </c>
      <c r="U70" s="104">
        <v>170</v>
      </c>
      <c r="V70" s="108">
        <f t="shared" si="178"/>
        <v>6.69291338582677</v>
      </c>
      <c r="W70" s="356" t="s">
        <v>39</v>
      </c>
      <c r="X70" s="104">
        <v>4200</v>
      </c>
      <c r="Y70" s="114">
        <f t="shared" ref="Y70:AC70" si="179">X70*2.2046</f>
        <v>9259.32</v>
      </c>
      <c r="Z70" s="104">
        <v>3870</v>
      </c>
      <c r="AA70" s="114">
        <f t="shared" si="179"/>
        <v>8531.802</v>
      </c>
      <c r="AB70" s="104">
        <v>7214</v>
      </c>
      <c r="AC70" s="114">
        <f t="shared" si="179"/>
        <v>15903.9844</v>
      </c>
    </row>
    <row r="71" s="99" customFormat="1" ht="15.6" spans="1:29">
      <c r="A71" s="80" t="s">
        <v>162</v>
      </c>
      <c r="B71" s="106">
        <v>2700</v>
      </c>
      <c r="C71" s="107">
        <f t="shared" ref="C71:G71" si="180">B71/25.4</f>
        <v>106.299212598425</v>
      </c>
      <c r="D71" s="101">
        <v>2135</v>
      </c>
      <c r="E71" s="107">
        <f t="shared" si="180"/>
        <v>84.0551181102362</v>
      </c>
      <c r="F71" s="101">
        <v>993</v>
      </c>
      <c r="G71" s="107">
        <f t="shared" si="180"/>
        <v>39.0944881889764</v>
      </c>
      <c r="H71" s="354" t="s">
        <v>38</v>
      </c>
      <c r="I71" s="113">
        <v>5000</v>
      </c>
      <c r="J71" s="116">
        <f t="shared" ref="J71:N71" si="181">I71*2.2046</f>
        <v>11023</v>
      </c>
      <c r="K71" s="101">
        <v>4500</v>
      </c>
      <c r="L71" s="117">
        <f t="shared" si="181"/>
        <v>9920.7</v>
      </c>
      <c r="M71" s="111">
        <v>6564</v>
      </c>
      <c r="N71" s="116">
        <f t="shared" si="181"/>
        <v>14470.9944</v>
      </c>
      <c r="O71" s="109"/>
      <c r="P71" s="80" t="s">
        <v>162</v>
      </c>
      <c r="Q71" s="106">
        <v>2700</v>
      </c>
      <c r="R71" s="107">
        <f t="shared" ref="R71:V71" si="182">Q71/25.4</f>
        <v>106.299212598425</v>
      </c>
      <c r="S71" s="101">
        <v>2135</v>
      </c>
      <c r="T71" s="107">
        <f t="shared" si="182"/>
        <v>84.0551181102362</v>
      </c>
      <c r="U71" s="101">
        <v>993</v>
      </c>
      <c r="V71" s="107">
        <f t="shared" si="182"/>
        <v>39.0944881889764</v>
      </c>
      <c r="W71" s="354" t="s">
        <v>38</v>
      </c>
      <c r="X71" s="106">
        <v>5000</v>
      </c>
      <c r="Y71" s="116">
        <f t="shared" ref="Y71:AC71" si="183">X71*2.2046</f>
        <v>11023</v>
      </c>
      <c r="Z71" s="106">
        <v>4500</v>
      </c>
      <c r="AA71" s="117">
        <f t="shared" si="183"/>
        <v>9920.7</v>
      </c>
      <c r="AB71" s="111">
        <v>6709</v>
      </c>
      <c r="AC71" s="116">
        <f t="shared" si="183"/>
        <v>14790.6614</v>
      </c>
    </row>
    <row r="72" s="99" customFormat="1" ht="15.6" spans="1:29">
      <c r="A72" s="80"/>
      <c r="B72" s="104">
        <v>3000</v>
      </c>
      <c r="C72" s="108">
        <f t="shared" ref="C72:G72" si="184">B72/25.4</f>
        <v>118.110236220472</v>
      </c>
      <c r="D72" s="104">
        <v>2285</v>
      </c>
      <c r="E72" s="108">
        <f t="shared" si="184"/>
        <v>89.9606299212599</v>
      </c>
      <c r="F72" s="104">
        <v>1143</v>
      </c>
      <c r="G72" s="108">
        <f t="shared" si="184"/>
        <v>45</v>
      </c>
      <c r="H72" s="356" t="s">
        <v>38</v>
      </c>
      <c r="I72" s="104">
        <v>5000</v>
      </c>
      <c r="J72" s="114">
        <f t="shared" ref="J72:N72" si="185">I72*2.2046</f>
        <v>11023</v>
      </c>
      <c r="K72" s="104">
        <v>4500</v>
      </c>
      <c r="L72" s="114">
        <f t="shared" si="185"/>
        <v>9920.7</v>
      </c>
      <c r="M72" s="104">
        <v>6605</v>
      </c>
      <c r="N72" s="114">
        <f t="shared" si="185"/>
        <v>14561.383</v>
      </c>
      <c r="O72" s="109"/>
      <c r="P72" s="80"/>
      <c r="Q72" s="104">
        <v>3000</v>
      </c>
      <c r="R72" s="108">
        <f t="shared" ref="R72:V72" si="186">Q72/25.4</f>
        <v>118.110236220472</v>
      </c>
      <c r="S72" s="104">
        <v>2285</v>
      </c>
      <c r="T72" s="108">
        <f t="shared" si="186"/>
        <v>89.9606299212599</v>
      </c>
      <c r="U72" s="104">
        <v>1143</v>
      </c>
      <c r="V72" s="108">
        <f t="shared" si="186"/>
        <v>45</v>
      </c>
      <c r="W72" s="356" t="s">
        <v>38</v>
      </c>
      <c r="X72" s="104">
        <v>5000</v>
      </c>
      <c r="Y72" s="114">
        <f t="shared" ref="Y72:AC72" si="187">X72*2.2046</f>
        <v>11023</v>
      </c>
      <c r="Z72" s="104">
        <v>4500</v>
      </c>
      <c r="AA72" s="114">
        <f t="shared" si="187"/>
        <v>9920.7</v>
      </c>
      <c r="AB72" s="104">
        <v>6750</v>
      </c>
      <c r="AC72" s="114">
        <f t="shared" si="187"/>
        <v>14881.05</v>
      </c>
    </row>
    <row r="73" s="99" customFormat="1" ht="15.6" spans="1:29">
      <c r="A73" s="80" t="s">
        <v>163</v>
      </c>
      <c r="B73" s="101">
        <v>4000</v>
      </c>
      <c r="C73" s="107">
        <f t="shared" ref="C73:G73" si="188">B73/25.4</f>
        <v>157.48031496063</v>
      </c>
      <c r="D73" s="101">
        <v>2115</v>
      </c>
      <c r="E73" s="107">
        <f t="shared" si="188"/>
        <v>83.2677165354331</v>
      </c>
      <c r="F73" s="101">
        <v>973</v>
      </c>
      <c r="G73" s="107">
        <f t="shared" si="188"/>
        <v>38.3070866141732</v>
      </c>
      <c r="H73" s="354" t="s">
        <v>39</v>
      </c>
      <c r="I73" s="113">
        <v>5000</v>
      </c>
      <c r="J73" s="116">
        <f t="shared" ref="J73:N73" si="189">I73*2.2046</f>
        <v>11023</v>
      </c>
      <c r="K73" s="101">
        <v>4500</v>
      </c>
      <c r="L73" s="117">
        <f t="shared" si="189"/>
        <v>9920.7</v>
      </c>
      <c r="M73" s="111">
        <v>6817</v>
      </c>
      <c r="N73" s="116">
        <f t="shared" si="189"/>
        <v>15028.7582</v>
      </c>
      <c r="O73" s="109"/>
      <c r="P73" s="83" t="s">
        <v>163</v>
      </c>
      <c r="Q73" s="101">
        <v>4000</v>
      </c>
      <c r="R73" s="107">
        <f t="shared" ref="R73:V73" si="190">Q73/25.4</f>
        <v>157.48031496063</v>
      </c>
      <c r="S73" s="101">
        <v>2115</v>
      </c>
      <c r="T73" s="107">
        <f t="shared" si="190"/>
        <v>83.2677165354331</v>
      </c>
      <c r="U73" s="101">
        <v>973</v>
      </c>
      <c r="V73" s="107">
        <f t="shared" si="190"/>
        <v>38.3070866141732</v>
      </c>
      <c r="W73" s="354" t="s">
        <v>39</v>
      </c>
      <c r="X73" s="106">
        <v>5000</v>
      </c>
      <c r="Y73" s="116">
        <f t="shared" ref="Y73:AC73" si="191">X73*2.2046</f>
        <v>11023</v>
      </c>
      <c r="Z73" s="106">
        <v>4500</v>
      </c>
      <c r="AA73" s="117">
        <f t="shared" si="191"/>
        <v>9920.7</v>
      </c>
      <c r="AB73" s="111">
        <v>6962</v>
      </c>
      <c r="AC73" s="116">
        <f t="shared" si="191"/>
        <v>15348.4252</v>
      </c>
    </row>
    <row r="74" s="99" customFormat="1" ht="15.6" spans="1:29">
      <c r="A74" s="80"/>
      <c r="B74" s="104">
        <v>4300</v>
      </c>
      <c r="C74" s="108">
        <f t="shared" ref="C74:G74" si="192">B74/25.4</f>
        <v>169.291338582677</v>
      </c>
      <c r="D74" s="104">
        <v>2220</v>
      </c>
      <c r="E74" s="108">
        <f t="shared" si="192"/>
        <v>87.4015748031496</v>
      </c>
      <c r="F74" s="104">
        <v>1078</v>
      </c>
      <c r="G74" s="108">
        <f t="shared" si="192"/>
        <v>42.4409448818898</v>
      </c>
      <c r="H74" s="356" t="s">
        <v>39</v>
      </c>
      <c r="I74" s="104">
        <v>4900</v>
      </c>
      <c r="J74" s="114">
        <f t="shared" ref="J74:N74" si="193">I74*2.2046</f>
        <v>10802.54</v>
      </c>
      <c r="K74" s="104">
        <v>4500</v>
      </c>
      <c r="L74" s="114">
        <f t="shared" si="193"/>
        <v>9920.7</v>
      </c>
      <c r="M74" s="104">
        <v>6858</v>
      </c>
      <c r="N74" s="114">
        <f t="shared" si="193"/>
        <v>15119.1468</v>
      </c>
      <c r="O74" s="109"/>
      <c r="P74" s="86"/>
      <c r="Q74" s="104">
        <v>4300</v>
      </c>
      <c r="R74" s="108">
        <f t="shared" ref="R74:V74" si="194">Q74/25.4</f>
        <v>169.291338582677</v>
      </c>
      <c r="S74" s="104">
        <v>2220</v>
      </c>
      <c r="T74" s="108">
        <f t="shared" si="194"/>
        <v>87.4015748031496</v>
      </c>
      <c r="U74" s="104">
        <v>1078</v>
      </c>
      <c r="V74" s="108">
        <f t="shared" si="194"/>
        <v>42.4409448818898</v>
      </c>
      <c r="W74" s="356" t="s">
        <v>39</v>
      </c>
      <c r="X74" s="104">
        <v>5000</v>
      </c>
      <c r="Y74" s="114">
        <f t="shared" ref="Y74:AC74" si="195">X74*2.2046</f>
        <v>11023</v>
      </c>
      <c r="Z74" s="104">
        <v>4500</v>
      </c>
      <c r="AA74" s="114">
        <f t="shared" si="195"/>
        <v>9920.7</v>
      </c>
      <c r="AB74" s="104">
        <v>7003</v>
      </c>
      <c r="AC74" s="114">
        <f t="shared" si="195"/>
        <v>15438.8138</v>
      </c>
    </row>
    <row r="75" s="99" customFormat="1" ht="15.6" spans="1:29">
      <c r="A75" s="80"/>
      <c r="B75" s="101">
        <v>4500</v>
      </c>
      <c r="C75" s="107">
        <f t="shared" ref="C75:G75" si="196">B75/25.4</f>
        <v>177.165354330709</v>
      </c>
      <c r="D75" s="101">
        <v>2285</v>
      </c>
      <c r="E75" s="107">
        <f t="shared" si="196"/>
        <v>89.9606299212599</v>
      </c>
      <c r="F75" s="101">
        <v>1143</v>
      </c>
      <c r="G75" s="107">
        <f t="shared" si="196"/>
        <v>45</v>
      </c>
      <c r="H75" s="354" t="s">
        <v>39</v>
      </c>
      <c r="I75" s="113">
        <v>4800</v>
      </c>
      <c r="J75" s="116">
        <f t="shared" ref="J75:N75" si="197">I75*2.2046</f>
        <v>10582.08</v>
      </c>
      <c r="K75" s="115">
        <v>4430</v>
      </c>
      <c r="L75" s="117">
        <f t="shared" si="197"/>
        <v>9766.378</v>
      </c>
      <c r="M75" s="111">
        <v>6905</v>
      </c>
      <c r="N75" s="116">
        <f t="shared" si="197"/>
        <v>15222.763</v>
      </c>
      <c r="O75" s="109"/>
      <c r="P75" s="86"/>
      <c r="Q75" s="101">
        <v>4500</v>
      </c>
      <c r="R75" s="107">
        <f t="shared" ref="R75:V75" si="198">Q75/25.4</f>
        <v>177.165354330709</v>
      </c>
      <c r="S75" s="101">
        <v>2285</v>
      </c>
      <c r="T75" s="107">
        <f t="shared" si="198"/>
        <v>89.9606299212599</v>
      </c>
      <c r="U75" s="101">
        <v>1143</v>
      </c>
      <c r="V75" s="107">
        <f t="shared" si="198"/>
        <v>45</v>
      </c>
      <c r="W75" s="354" t="s">
        <v>39</v>
      </c>
      <c r="X75" s="106">
        <v>4900</v>
      </c>
      <c r="Y75" s="116">
        <f t="shared" ref="Y75:AC75" si="199">X75*2.2046</f>
        <v>10802.54</v>
      </c>
      <c r="Z75" s="106">
        <v>4500</v>
      </c>
      <c r="AA75" s="117">
        <f t="shared" si="199"/>
        <v>9920.7</v>
      </c>
      <c r="AB75" s="111">
        <v>7050</v>
      </c>
      <c r="AC75" s="116">
        <f t="shared" si="199"/>
        <v>15542.43</v>
      </c>
    </row>
    <row r="76" s="99" customFormat="1" ht="15.6" spans="1:29">
      <c r="A76" s="80"/>
      <c r="B76" s="104">
        <v>4800</v>
      </c>
      <c r="C76" s="108">
        <f t="shared" ref="C76:G76" si="200">B76/25.4</f>
        <v>188.976377952756</v>
      </c>
      <c r="D76" s="104">
        <v>2385</v>
      </c>
      <c r="E76" s="108">
        <f t="shared" si="200"/>
        <v>93.8976377952756</v>
      </c>
      <c r="F76" s="104">
        <v>1243</v>
      </c>
      <c r="G76" s="108">
        <f t="shared" si="200"/>
        <v>48.9370078740157</v>
      </c>
      <c r="H76" s="356" t="s">
        <v>39</v>
      </c>
      <c r="I76" s="104">
        <v>4600</v>
      </c>
      <c r="J76" s="114">
        <f t="shared" ref="J76:N76" si="201">I76*2.2046</f>
        <v>10141.16</v>
      </c>
      <c r="K76" s="104">
        <v>4250</v>
      </c>
      <c r="L76" s="114">
        <f t="shared" si="201"/>
        <v>9369.55</v>
      </c>
      <c r="M76" s="104">
        <v>6922</v>
      </c>
      <c r="N76" s="114">
        <f t="shared" si="201"/>
        <v>15260.2412</v>
      </c>
      <c r="O76" s="109"/>
      <c r="P76" s="86"/>
      <c r="Q76" s="104">
        <v>4800</v>
      </c>
      <c r="R76" s="108">
        <f t="shared" ref="R76:V76" si="202">Q76/25.4</f>
        <v>188.976377952756</v>
      </c>
      <c r="S76" s="104">
        <v>2385</v>
      </c>
      <c r="T76" s="108">
        <f t="shared" si="202"/>
        <v>93.8976377952756</v>
      </c>
      <c r="U76" s="104">
        <v>1243</v>
      </c>
      <c r="V76" s="108">
        <f t="shared" si="202"/>
        <v>48.9370078740157</v>
      </c>
      <c r="W76" s="356" t="s">
        <v>39</v>
      </c>
      <c r="X76" s="104">
        <v>4800</v>
      </c>
      <c r="Y76" s="114">
        <f t="shared" ref="Y76:AC76" si="203">X76*2.2046</f>
        <v>10582.08</v>
      </c>
      <c r="Z76" s="104">
        <v>4430</v>
      </c>
      <c r="AA76" s="114">
        <f t="shared" si="203"/>
        <v>9766.378</v>
      </c>
      <c r="AB76" s="104">
        <v>7067</v>
      </c>
      <c r="AC76" s="114">
        <f t="shared" si="203"/>
        <v>15579.9082</v>
      </c>
    </row>
    <row r="77" s="99" customFormat="1" ht="15.6" spans="1:29">
      <c r="A77" s="80"/>
      <c r="B77" s="101">
        <v>5000</v>
      </c>
      <c r="C77" s="107">
        <f t="shared" ref="C77:G77" si="204">B77/25.4</f>
        <v>196.850393700787</v>
      </c>
      <c r="D77" s="101">
        <v>2450</v>
      </c>
      <c r="E77" s="107">
        <f t="shared" si="204"/>
        <v>96.4566929133858</v>
      </c>
      <c r="F77" s="101">
        <v>1308</v>
      </c>
      <c r="G77" s="107">
        <f t="shared" si="204"/>
        <v>51.496062992126</v>
      </c>
      <c r="H77" s="354" t="s">
        <v>39</v>
      </c>
      <c r="I77" s="113">
        <v>4500</v>
      </c>
      <c r="J77" s="116">
        <f t="shared" ref="J77:N77" si="205">I77*2.2046</f>
        <v>9920.7</v>
      </c>
      <c r="K77" s="115">
        <v>4150</v>
      </c>
      <c r="L77" s="117">
        <f t="shared" si="205"/>
        <v>9149.09</v>
      </c>
      <c r="M77" s="111">
        <v>6948</v>
      </c>
      <c r="N77" s="116">
        <f t="shared" si="205"/>
        <v>15317.5608</v>
      </c>
      <c r="O77" s="109"/>
      <c r="P77" s="86"/>
      <c r="Q77" s="101">
        <v>5000</v>
      </c>
      <c r="R77" s="107">
        <f t="shared" ref="R77:V77" si="206">Q77/25.4</f>
        <v>196.850393700787</v>
      </c>
      <c r="S77" s="101">
        <v>2450</v>
      </c>
      <c r="T77" s="107">
        <f t="shared" si="206"/>
        <v>96.4566929133858</v>
      </c>
      <c r="U77" s="101">
        <v>1308</v>
      </c>
      <c r="V77" s="107">
        <f t="shared" si="206"/>
        <v>51.496062992126</v>
      </c>
      <c r="W77" s="354" t="s">
        <v>39</v>
      </c>
      <c r="X77" s="106">
        <v>4700</v>
      </c>
      <c r="Y77" s="116">
        <f t="shared" ref="Y77:AC77" si="207">X77*2.2046</f>
        <v>10361.62</v>
      </c>
      <c r="Z77" s="106">
        <v>4340</v>
      </c>
      <c r="AA77" s="117">
        <f t="shared" si="207"/>
        <v>9567.964</v>
      </c>
      <c r="AB77" s="111">
        <v>7093</v>
      </c>
      <c r="AC77" s="116">
        <f t="shared" si="207"/>
        <v>15637.2278</v>
      </c>
    </row>
    <row r="78" s="99" customFormat="1" ht="15.6" spans="1:29">
      <c r="A78" s="80"/>
      <c r="B78" s="104">
        <v>5500</v>
      </c>
      <c r="C78" s="108">
        <f t="shared" ref="C78:G78" si="208">B78/25.4</f>
        <v>216.535433070866</v>
      </c>
      <c r="D78" s="104">
        <v>2665</v>
      </c>
      <c r="E78" s="108">
        <f t="shared" si="208"/>
        <v>104.92125984252</v>
      </c>
      <c r="F78" s="104">
        <v>1523</v>
      </c>
      <c r="G78" s="108">
        <f t="shared" si="208"/>
        <v>59.9606299212598</v>
      </c>
      <c r="H78" s="356" t="s">
        <v>39</v>
      </c>
      <c r="I78" s="104">
        <v>4200</v>
      </c>
      <c r="J78" s="114">
        <f t="shared" ref="J78:N78" si="209">I78*2.2046</f>
        <v>9259.32</v>
      </c>
      <c r="K78" s="104">
        <v>3870</v>
      </c>
      <c r="L78" s="114">
        <f t="shared" si="209"/>
        <v>8531.802</v>
      </c>
      <c r="M78" s="104">
        <v>7030</v>
      </c>
      <c r="N78" s="114">
        <f t="shared" si="209"/>
        <v>15498.338</v>
      </c>
      <c r="O78" s="109"/>
      <c r="P78" s="86"/>
      <c r="Q78" s="104">
        <v>5500</v>
      </c>
      <c r="R78" s="108">
        <f t="shared" ref="R78:V78" si="210">Q78/25.4</f>
        <v>216.535433070866</v>
      </c>
      <c r="S78" s="104">
        <v>2665</v>
      </c>
      <c r="T78" s="108">
        <f t="shared" si="210"/>
        <v>104.92125984252</v>
      </c>
      <c r="U78" s="104">
        <v>1523</v>
      </c>
      <c r="V78" s="108">
        <f t="shared" si="210"/>
        <v>59.9606299212598</v>
      </c>
      <c r="W78" s="356" t="s">
        <v>39</v>
      </c>
      <c r="X78" s="104">
        <v>4400</v>
      </c>
      <c r="Y78" s="114">
        <f t="shared" ref="Y78:AC78" si="211">X78*2.2046</f>
        <v>9700.24</v>
      </c>
      <c r="Z78" s="104">
        <v>4060</v>
      </c>
      <c r="AA78" s="114">
        <f t="shared" si="211"/>
        <v>8950.676</v>
      </c>
      <c r="AB78" s="104">
        <v>7175</v>
      </c>
      <c r="AC78" s="114">
        <f t="shared" si="211"/>
        <v>15818.005</v>
      </c>
    </row>
    <row r="79" s="99" customFormat="1" ht="15.6" spans="1:29">
      <c r="A79" s="80"/>
      <c r="B79" s="101">
        <v>6000</v>
      </c>
      <c r="C79" s="107">
        <f t="shared" ref="C79:G79" si="212">B79/25.4</f>
        <v>236.220472440945</v>
      </c>
      <c r="D79" s="101">
        <v>2845</v>
      </c>
      <c r="E79" s="107">
        <f t="shared" si="212"/>
        <v>112.007874015748</v>
      </c>
      <c r="F79" s="101">
        <v>1703</v>
      </c>
      <c r="G79" s="107">
        <f t="shared" si="212"/>
        <v>67.0472440944882</v>
      </c>
      <c r="H79" s="354" t="s">
        <v>39</v>
      </c>
      <c r="I79" s="113">
        <v>3900</v>
      </c>
      <c r="J79" s="116">
        <f t="shared" ref="J79:N79" si="213">I79*2.2046</f>
        <v>8597.94</v>
      </c>
      <c r="K79" s="115">
        <v>3590</v>
      </c>
      <c r="L79" s="117">
        <f t="shared" si="213"/>
        <v>7914.514</v>
      </c>
      <c r="M79" s="111">
        <v>7100</v>
      </c>
      <c r="N79" s="116">
        <f t="shared" si="213"/>
        <v>15652.66</v>
      </c>
      <c r="O79" s="109"/>
      <c r="P79" s="86"/>
      <c r="Q79" s="101">
        <v>6000</v>
      </c>
      <c r="R79" s="107">
        <f t="shared" ref="R79:V79" si="214">Q79/25.4</f>
        <v>236.220472440945</v>
      </c>
      <c r="S79" s="101">
        <v>2845</v>
      </c>
      <c r="T79" s="107">
        <f t="shared" si="214"/>
        <v>112.007874015748</v>
      </c>
      <c r="U79" s="101">
        <v>1703</v>
      </c>
      <c r="V79" s="107">
        <f t="shared" si="214"/>
        <v>67.0472440944882</v>
      </c>
      <c r="W79" s="354" t="s">
        <v>39</v>
      </c>
      <c r="X79" s="106">
        <v>4100</v>
      </c>
      <c r="Y79" s="116">
        <f t="shared" ref="Y79:AC79" si="215">X79*2.2046</f>
        <v>9038.86</v>
      </c>
      <c r="Z79" s="106">
        <v>3780</v>
      </c>
      <c r="AA79" s="117">
        <f t="shared" si="215"/>
        <v>8333.388</v>
      </c>
      <c r="AB79" s="111">
        <v>7245</v>
      </c>
      <c r="AC79" s="116">
        <f t="shared" si="215"/>
        <v>15972.327</v>
      </c>
    </row>
    <row r="80" s="99" customFormat="1" ht="15.6" spans="1:29">
      <c r="A80" s="80"/>
      <c r="B80" s="104">
        <v>6500</v>
      </c>
      <c r="C80" s="108">
        <f t="shared" ref="C80:G80" si="216">B80/25.4</f>
        <v>255.905511811024</v>
      </c>
      <c r="D80" s="104">
        <v>3050</v>
      </c>
      <c r="E80" s="108">
        <f t="shared" si="216"/>
        <v>120.07874015748</v>
      </c>
      <c r="F80" s="104">
        <v>1908</v>
      </c>
      <c r="G80" s="108">
        <f t="shared" si="216"/>
        <v>75.1181102362205</v>
      </c>
      <c r="H80" s="356" t="s">
        <v>39</v>
      </c>
      <c r="I80" s="104">
        <v>3600</v>
      </c>
      <c r="J80" s="114">
        <f t="shared" ref="J80:N80" si="217">I80*2.2046</f>
        <v>7936.56</v>
      </c>
      <c r="K80" s="104">
        <v>3310</v>
      </c>
      <c r="L80" s="114">
        <f t="shared" si="217"/>
        <v>7297.226</v>
      </c>
      <c r="M80" s="104">
        <v>7176</v>
      </c>
      <c r="N80" s="114">
        <f t="shared" si="217"/>
        <v>15820.2096</v>
      </c>
      <c r="O80" s="109"/>
      <c r="P80" s="86"/>
      <c r="Q80" s="104">
        <v>6500</v>
      </c>
      <c r="R80" s="108">
        <f t="shared" ref="R80:V80" si="218">Q80/25.4</f>
        <v>255.905511811024</v>
      </c>
      <c r="S80" s="104">
        <v>3050</v>
      </c>
      <c r="T80" s="108">
        <f t="shared" si="218"/>
        <v>120.07874015748</v>
      </c>
      <c r="U80" s="104">
        <v>1908</v>
      </c>
      <c r="V80" s="108">
        <f t="shared" si="218"/>
        <v>75.1181102362205</v>
      </c>
      <c r="W80" s="356" t="s">
        <v>39</v>
      </c>
      <c r="X80" s="104">
        <v>3800</v>
      </c>
      <c r="Y80" s="114">
        <f t="shared" ref="Y80:AC80" si="219">X80*2.2046</f>
        <v>8377.48</v>
      </c>
      <c r="Z80" s="104">
        <v>3490</v>
      </c>
      <c r="AA80" s="114">
        <f t="shared" si="219"/>
        <v>7694.054</v>
      </c>
      <c r="AB80" s="104">
        <v>7321</v>
      </c>
      <c r="AC80" s="114">
        <f t="shared" si="219"/>
        <v>16139.8766</v>
      </c>
    </row>
    <row r="81" s="99" customFormat="1" ht="15.6" spans="1:29">
      <c r="A81" s="78"/>
      <c r="B81" s="78"/>
      <c r="C81" s="78"/>
      <c r="D81" s="78"/>
      <c r="E81" s="78"/>
      <c r="F81" s="78"/>
      <c r="G81" s="78"/>
      <c r="H81" s="78"/>
      <c r="I81" s="78"/>
      <c r="J81" s="78"/>
      <c r="K81" s="78"/>
      <c r="L81" s="78"/>
      <c r="M81" s="78"/>
      <c r="N81" s="78"/>
      <c r="O81" s="109"/>
      <c r="P81" s="88"/>
      <c r="Q81" s="101">
        <v>7000</v>
      </c>
      <c r="R81" s="118">
        <f t="shared" ref="R81:V81" si="220">Q81/25.4</f>
        <v>275.590551181102</v>
      </c>
      <c r="S81" s="101">
        <v>3215</v>
      </c>
      <c r="T81" s="118">
        <f t="shared" si="220"/>
        <v>126.574803149606</v>
      </c>
      <c r="U81" s="101">
        <v>2073</v>
      </c>
      <c r="V81" s="118">
        <f t="shared" si="220"/>
        <v>81.6141732283465</v>
      </c>
      <c r="W81" s="357" t="s">
        <v>39</v>
      </c>
      <c r="X81" s="101">
        <v>3500</v>
      </c>
      <c r="Y81" s="115">
        <f t="shared" ref="Y81:AC81" si="221">X81*2.2046</f>
        <v>7716.1</v>
      </c>
      <c r="Z81" s="101">
        <v>3210</v>
      </c>
      <c r="AA81" s="115">
        <f t="shared" si="221"/>
        <v>7076.766</v>
      </c>
      <c r="AB81" s="101">
        <v>7396</v>
      </c>
      <c r="AC81" s="115">
        <f t="shared" si="221"/>
        <v>16305.2216</v>
      </c>
    </row>
    <row r="82" s="99" customFormat="1" spans="15:16">
      <c r="O82" s="100"/>
      <c r="P82" s="100"/>
    </row>
    <row r="83" s="99" customFormat="1" spans="15:16">
      <c r="O83" s="100"/>
      <c r="P83" s="100"/>
    </row>
    <row r="84" s="99" customFormat="1" spans="15:16">
      <c r="O84" s="100"/>
      <c r="P84" s="100"/>
    </row>
    <row r="85" s="99" customFormat="1" ht="33.6" spans="1:29">
      <c r="A85" s="59"/>
      <c r="B85" s="60"/>
      <c r="C85" s="60"/>
      <c r="D85" s="60"/>
      <c r="E85" s="79" t="s">
        <v>101</v>
      </c>
      <c r="F85" s="79"/>
      <c r="G85" s="79"/>
      <c r="H85" s="79"/>
      <c r="I85" s="79"/>
      <c r="J85" s="79"/>
      <c r="K85" s="75" t="s">
        <v>166</v>
      </c>
      <c r="L85" s="75"/>
      <c r="M85" s="75"/>
      <c r="N85" s="75"/>
      <c r="O85" s="109"/>
      <c r="P85" s="59"/>
      <c r="Q85" s="60"/>
      <c r="R85" s="60"/>
      <c r="S85" s="60"/>
      <c r="T85" s="79" t="s">
        <v>101</v>
      </c>
      <c r="U85" s="79"/>
      <c r="V85" s="79"/>
      <c r="W85" s="79"/>
      <c r="X85" s="79"/>
      <c r="Y85" s="79"/>
      <c r="Z85" s="75" t="s">
        <v>166</v>
      </c>
      <c r="AA85" s="75"/>
      <c r="AB85" s="75"/>
      <c r="AC85" s="75"/>
    </row>
    <row r="86" s="99" customFormat="1" ht="15.6" spans="1:29">
      <c r="A86" s="62"/>
      <c r="B86" s="63"/>
      <c r="C86" s="63"/>
      <c r="D86" s="63"/>
      <c r="E86" s="63"/>
      <c r="F86" s="63"/>
      <c r="G86" s="63"/>
      <c r="H86" s="63"/>
      <c r="I86" s="63"/>
      <c r="J86" s="63"/>
      <c r="K86" s="63"/>
      <c r="L86" s="63"/>
      <c r="M86" s="63"/>
      <c r="N86" s="63"/>
      <c r="O86" s="109"/>
      <c r="P86" s="62"/>
      <c r="Q86" s="63"/>
      <c r="R86" s="63"/>
      <c r="S86" s="63"/>
      <c r="T86" s="63"/>
      <c r="U86" s="63"/>
      <c r="V86" s="63"/>
      <c r="W86" s="63"/>
      <c r="X86" s="63"/>
      <c r="Y86" s="63"/>
      <c r="Z86" s="63"/>
      <c r="AA86" s="63"/>
      <c r="AB86" s="63"/>
      <c r="AC86" s="63"/>
    </row>
    <row r="87" s="99" customFormat="1" ht="15.6" spans="1:29">
      <c r="A87" s="59"/>
      <c r="B87" s="64"/>
      <c r="C87" s="64"/>
      <c r="D87" s="64"/>
      <c r="E87" s="64"/>
      <c r="F87" s="64"/>
      <c r="G87" s="64"/>
      <c r="H87" s="64"/>
      <c r="I87" s="64"/>
      <c r="J87" s="64"/>
      <c r="K87" s="64"/>
      <c r="L87" s="64"/>
      <c r="M87" s="64"/>
      <c r="N87" s="64"/>
      <c r="O87" s="109"/>
      <c r="P87" s="59"/>
      <c r="Q87" s="64"/>
      <c r="R87" s="64"/>
      <c r="S87" s="64"/>
      <c r="T87" s="64"/>
      <c r="U87" s="64"/>
      <c r="V87" s="64"/>
      <c r="W87" s="64"/>
      <c r="X87" s="64"/>
      <c r="Y87" s="64"/>
      <c r="Z87" s="64"/>
      <c r="AA87" s="64"/>
      <c r="AB87" s="64"/>
      <c r="AC87" s="64"/>
    </row>
    <row r="88" s="99" customFormat="1" ht="47" customHeight="1" spans="1:29">
      <c r="A88" s="80" t="s">
        <v>146</v>
      </c>
      <c r="B88" s="81" t="s">
        <v>147</v>
      </c>
      <c r="C88" s="9"/>
      <c r="D88" s="81" t="s">
        <v>148</v>
      </c>
      <c r="E88" s="9"/>
      <c r="F88" s="81" t="s">
        <v>149</v>
      </c>
      <c r="G88" s="9"/>
      <c r="H88" s="81" t="s">
        <v>150</v>
      </c>
      <c r="I88" s="81" t="s">
        <v>159</v>
      </c>
      <c r="J88" s="49"/>
      <c r="K88" s="49"/>
      <c r="L88" s="49"/>
      <c r="M88" s="81" t="s">
        <v>152</v>
      </c>
      <c r="N88" s="9"/>
      <c r="O88" s="109"/>
      <c r="P88" s="80" t="s">
        <v>146</v>
      </c>
      <c r="Q88" s="81" t="s">
        <v>147</v>
      </c>
      <c r="R88" s="9"/>
      <c r="S88" s="81" t="s">
        <v>148</v>
      </c>
      <c r="T88" s="9"/>
      <c r="U88" s="81" t="s">
        <v>149</v>
      </c>
      <c r="V88" s="9"/>
      <c r="W88" s="81" t="s">
        <v>150</v>
      </c>
      <c r="X88" s="81" t="s">
        <v>160</v>
      </c>
      <c r="Y88" s="49"/>
      <c r="Z88" s="49"/>
      <c r="AA88" s="49"/>
      <c r="AB88" s="81" t="s">
        <v>152</v>
      </c>
      <c r="AC88" s="9"/>
    </row>
    <row r="89" s="99" customFormat="1" ht="33" customHeight="1" spans="1:29">
      <c r="A89" s="82"/>
      <c r="B89" s="9"/>
      <c r="C89" s="9"/>
      <c r="D89" s="9"/>
      <c r="E89" s="9"/>
      <c r="F89" s="9"/>
      <c r="G89" s="9"/>
      <c r="H89" s="9"/>
      <c r="I89" s="81" t="s">
        <v>153</v>
      </c>
      <c r="J89" s="9"/>
      <c r="K89" s="81" t="s">
        <v>154</v>
      </c>
      <c r="L89" s="9"/>
      <c r="M89" s="9"/>
      <c r="N89" s="9"/>
      <c r="O89" s="109"/>
      <c r="P89" s="82"/>
      <c r="Q89" s="9"/>
      <c r="R89" s="9"/>
      <c r="S89" s="9"/>
      <c r="T89" s="9"/>
      <c r="U89" s="9"/>
      <c r="V89" s="9"/>
      <c r="W89" s="9"/>
      <c r="X89" s="81" t="s">
        <v>153</v>
      </c>
      <c r="Y89" s="9"/>
      <c r="Z89" s="81" t="s">
        <v>154</v>
      </c>
      <c r="AA89" s="9"/>
      <c r="AB89" s="9"/>
      <c r="AC89" s="9"/>
    </row>
    <row r="90" s="99" customFormat="1" ht="43.2" spans="1:29">
      <c r="A90" s="82"/>
      <c r="B90" s="9" t="s">
        <v>11</v>
      </c>
      <c r="C90" s="9" t="s">
        <v>12</v>
      </c>
      <c r="D90" s="9" t="s">
        <v>11</v>
      </c>
      <c r="E90" s="9" t="s">
        <v>12</v>
      </c>
      <c r="F90" s="9" t="s">
        <v>11</v>
      </c>
      <c r="G90" s="9" t="s">
        <v>12</v>
      </c>
      <c r="H90" s="9" t="s">
        <v>13</v>
      </c>
      <c r="I90" s="9" t="s">
        <v>167</v>
      </c>
      <c r="J90" s="9" t="s">
        <v>168</v>
      </c>
      <c r="K90" s="9" t="s">
        <v>167</v>
      </c>
      <c r="L90" s="9" t="s">
        <v>168</v>
      </c>
      <c r="M90" s="9" t="s">
        <v>16</v>
      </c>
      <c r="N90" s="9" t="s">
        <v>17</v>
      </c>
      <c r="O90" s="109"/>
      <c r="P90" s="82"/>
      <c r="Q90" s="9" t="s">
        <v>11</v>
      </c>
      <c r="R90" s="9" t="s">
        <v>12</v>
      </c>
      <c r="S90" s="9" t="s">
        <v>11</v>
      </c>
      <c r="T90" s="9" t="s">
        <v>12</v>
      </c>
      <c r="U90" s="9" t="s">
        <v>11</v>
      </c>
      <c r="V90" s="9" t="s">
        <v>12</v>
      </c>
      <c r="W90" s="9" t="s">
        <v>13</v>
      </c>
      <c r="X90" s="9" t="s">
        <v>167</v>
      </c>
      <c r="Y90" s="9" t="s">
        <v>168</v>
      </c>
      <c r="Z90" s="9" t="s">
        <v>167</v>
      </c>
      <c r="AA90" s="9" t="s">
        <v>168</v>
      </c>
      <c r="AB90" s="9" t="s">
        <v>16</v>
      </c>
      <c r="AC90" s="9" t="s">
        <v>17</v>
      </c>
    </row>
    <row r="91" s="99" customFormat="1" ht="15.6" spans="1:29">
      <c r="A91" s="80" t="s">
        <v>161</v>
      </c>
      <c r="B91" s="101">
        <v>2700</v>
      </c>
      <c r="C91" s="107">
        <f t="shared" ref="C91:G91" si="222">B91/25.4</f>
        <v>106.299212598425</v>
      </c>
      <c r="D91" s="101">
        <v>2195</v>
      </c>
      <c r="E91" s="107">
        <f t="shared" si="222"/>
        <v>86.4173228346457</v>
      </c>
      <c r="F91" s="101">
        <v>170</v>
      </c>
      <c r="G91" s="107">
        <f t="shared" si="222"/>
        <v>6.69291338582677</v>
      </c>
      <c r="H91" s="354" t="s">
        <v>38</v>
      </c>
      <c r="I91" s="101">
        <v>5000</v>
      </c>
      <c r="J91" s="116">
        <f t="shared" ref="J91:N91" si="223">I91*2.2046</f>
        <v>11023</v>
      </c>
      <c r="K91" s="110">
        <v>4500</v>
      </c>
      <c r="L91" s="117">
        <f t="shared" si="223"/>
        <v>9920.7</v>
      </c>
      <c r="M91" s="111">
        <v>7113</v>
      </c>
      <c r="N91" s="116">
        <f t="shared" si="223"/>
        <v>15681.3198</v>
      </c>
      <c r="O91" s="109"/>
      <c r="P91" s="80" t="s">
        <v>161</v>
      </c>
      <c r="Q91" s="101">
        <v>2700</v>
      </c>
      <c r="R91" s="107">
        <f t="shared" ref="R91:V91" si="224">Q91/25.4</f>
        <v>106.299212598425</v>
      </c>
      <c r="S91" s="101">
        <v>2195</v>
      </c>
      <c r="T91" s="107">
        <f t="shared" si="224"/>
        <v>86.4173228346457</v>
      </c>
      <c r="U91" s="101">
        <v>170</v>
      </c>
      <c r="V91" s="107">
        <f t="shared" si="224"/>
        <v>6.69291338582677</v>
      </c>
      <c r="W91" s="354" t="s">
        <v>38</v>
      </c>
      <c r="X91" s="106">
        <v>5000</v>
      </c>
      <c r="Y91" s="116">
        <f t="shared" ref="Y91:AC91" si="225">X91*2.2046</f>
        <v>11023</v>
      </c>
      <c r="Z91" s="106">
        <v>4500</v>
      </c>
      <c r="AA91" s="117">
        <f t="shared" si="225"/>
        <v>9920.7</v>
      </c>
      <c r="AB91" s="111">
        <v>7258</v>
      </c>
      <c r="AC91" s="116">
        <f t="shared" si="225"/>
        <v>16000.9868</v>
      </c>
    </row>
    <row r="92" s="99" customFormat="1" ht="15.6" spans="1:29">
      <c r="A92" s="80"/>
      <c r="B92" s="104">
        <v>3000</v>
      </c>
      <c r="C92" s="108">
        <f t="shared" ref="C92:G92" si="226">B92/25.4</f>
        <v>118.110236220472</v>
      </c>
      <c r="D92" s="104">
        <v>2345</v>
      </c>
      <c r="E92" s="108">
        <f t="shared" si="226"/>
        <v>92.3228346456693</v>
      </c>
      <c r="F92" s="104">
        <v>170</v>
      </c>
      <c r="G92" s="108">
        <f t="shared" si="226"/>
        <v>6.69291338582677</v>
      </c>
      <c r="H92" s="356" t="s">
        <v>38</v>
      </c>
      <c r="I92" s="104">
        <v>5000</v>
      </c>
      <c r="J92" s="114">
        <f t="shared" ref="J92:N92" si="227">I92*2.2046</f>
        <v>11023</v>
      </c>
      <c r="K92" s="104">
        <v>4500</v>
      </c>
      <c r="L92" s="114">
        <f t="shared" si="227"/>
        <v>9920.7</v>
      </c>
      <c r="M92" s="104">
        <v>7150</v>
      </c>
      <c r="N92" s="114">
        <f t="shared" si="227"/>
        <v>15762.89</v>
      </c>
      <c r="O92" s="109"/>
      <c r="P92" s="80"/>
      <c r="Q92" s="104">
        <v>3000</v>
      </c>
      <c r="R92" s="108">
        <f t="shared" ref="R92:V92" si="228">Q92/25.4</f>
        <v>118.110236220472</v>
      </c>
      <c r="S92" s="104">
        <v>2345</v>
      </c>
      <c r="T92" s="108">
        <f t="shared" si="228"/>
        <v>92.3228346456693</v>
      </c>
      <c r="U92" s="104">
        <v>170</v>
      </c>
      <c r="V92" s="108">
        <f t="shared" si="228"/>
        <v>6.69291338582677</v>
      </c>
      <c r="W92" s="355" t="s">
        <v>38</v>
      </c>
      <c r="X92" s="104">
        <v>5000</v>
      </c>
      <c r="Y92" s="114">
        <f t="shared" ref="Y92:AC92" si="229">X92*2.2046</f>
        <v>11023</v>
      </c>
      <c r="Z92" s="104">
        <v>4500</v>
      </c>
      <c r="AA92" s="114">
        <f t="shared" si="229"/>
        <v>9920.7</v>
      </c>
      <c r="AB92" s="104">
        <v>7295</v>
      </c>
      <c r="AC92" s="114">
        <f t="shared" si="229"/>
        <v>16082.557</v>
      </c>
    </row>
    <row r="93" s="99" customFormat="1" ht="15.6" spans="1:29">
      <c r="A93" s="80"/>
      <c r="B93" s="101">
        <v>3500</v>
      </c>
      <c r="C93" s="107">
        <f t="shared" ref="C93:G93" si="230">B93/25.4</f>
        <v>137.795275590551</v>
      </c>
      <c r="D93" s="101">
        <v>2595</v>
      </c>
      <c r="E93" s="107">
        <f t="shared" si="230"/>
        <v>102.165354330709</v>
      </c>
      <c r="F93" s="101">
        <v>170</v>
      </c>
      <c r="G93" s="107">
        <f t="shared" si="230"/>
        <v>6.69291338582677</v>
      </c>
      <c r="H93" s="354" t="s">
        <v>38</v>
      </c>
      <c r="I93" s="113">
        <v>5000</v>
      </c>
      <c r="J93" s="116">
        <f t="shared" ref="J93:N93" si="231">I93*2.2046</f>
        <v>11023</v>
      </c>
      <c r="K93" s="101">
        <v>4500</v>
      </c>
      <c r="L93" s="117">
        <f t="shared" si="231"/>
        <v>9920.7</v>
      </c>
      <c r="M93" s="111">
        <v>7218</v>
      </c>
      <c r="N93" s="116">
        <f t="shared" si="231"/>
        <v>15912.8028</v>
      </c>
      <c r="O93" s="109"/>
      <c r="P93" s="80"/>
      <c r="Q93" s="101">
        <v>3500</v>
      </c>
      <c r="R93" s="107">
        <f t="shared" ref="R93:V93" si="232">Q93/25.4</f>
        <v>137.795275590551</v>
      </c>
      <c r="S93" s="101">
        <v>2595</v>
      </c>
      <c r="T93" s="107">
        <f t="shared" si="232"/>
        <v>102.165354330709</v>
      </c>
      <c r="U93" s="101">
        <v>170</v>
      </c>
      <c r="V93" s="107">
        <f t="shared" si="232"/>
        <v>6.69291338582677</v>
      </c>
      <c r="W93" s="354" t="s">
        <v>38</v>
      </c>
      <c r="X93" s="106">
        <v>5000</v>
      </c>
      <c r="Y93" s="116">
        <f t="shared" ref="Y93:AC93" si="233">X93*2.2046</f>
        <v>11023</v>
      </c>
      <c r="Z93" s="106">
        <v>4500</v>
      </c>
      <c r="AA93" s="117">
        <f t="shared" si="233"/>
        <v>9920.7</v>
      </c>
      <c r="AB93" s="111">
        <v>7363</v>
      </c>
      <c r="AC93" s="116">
        <f t="shared" si="233"/>
        <v>16232.4698</v>
      </c>
    </row>
    <row r="94" s="99" customFormat="1" ht="15.6" spans="1:29">
      <c r="A94" s="80"/>
      <c r="B94" s="104">
        <v>4000</v>
      </c>
      <c r="C94" s="108">
        <f t="shared" ref="C94:G94" si="234">B94/25.4</f>
        <v>157.48031496063</v>
      </c>
      <c r="D94" s="104">
        <v>2895</v>
      </c>
      <c r="E94" s="108">
        <f t="shared" si="234"/>
        <v>113.976377952756</v>
      </c>
      <c r="F94" s="104">
        <v>170</v>
      </c>
      <c r="G94" s="108">
        <f t="shared" si="234"/>
        <v>6.69291338582677</v>
      </c>
      <c r="H94" s="356" t="s">
        <v>39</v>
      </c>
      <c r="I94" s="104">
        <v>5000</v>
      </c>
      <c r="J94" s="114">
        <f t="shared" ref="J94:N94" si="235">I94*2.2046</f>
        <v>11023</v>
      </c>
      <c r="K94" s="104">
        <v>4500</v>
      </c>
      <c r="L94" s="114">
        <f t="shared" si="235"/>
        <v>9920.7</v>
      </c>
      <c r="M94" s="104">
        <v>7365</v>
      </c>
      <c r="N94" s="114">
        <f t="shared" si="235"/>
        <v>16236.879</v>
      </c>
      <c r="O94" s="109"/>
      <c r="P94" s="80"/>
      <c r="Q94" s="104">
        <v>4000</v>
      </c>
      <c r="R94" s="108">
        <f t="shared" ref="R94:V94" si="236">Q94/25.4</f>
        <v>157.48031496063</v>
      </c>
      <c r="S94" s="104">
        <v>2895</v>
      </c>
      <c r="T94" s="108">
        <f t="shared" si="236"/>
        <v>113.976377952756</v>
      </c>
      <c r="U94" s="104">
        <v>170</v>
      </c>
      <c r="V94" s="108">
        <f t="shared" si="236"/>
        <v>6.69291338582677</v>
      </c>
      <c r="W94" s="356" t="s">
        <v>39</v>
      </c>
      <c r="X94" s="104">
        <v>5000</v>
      </c>
      <c r="Y94" s="114">
        <f t="shared" ref="Y94:AC94" si="237">X94*2.2046</f>
        <v>11023</v>
      </c>
      <c r="Z94" s="104">
        <v>4500</v>
      </c>
      <c r="AA94" s="114">
        <f t="shared" si="237"/>
        <v>9920.7</v>
      </c>
      <c r="AB94" s="104">
        <v>7510</v>
      </c>
      <c r="AC94" s="114">
        <f t="shared" si="237"/>
        <v>16556.546</v>
      </c>
    </row>
    <row r="95" s="99" customFormat="1" ht="15.6" spans="1:29">
      <c r="A95" s="80"/>
      <c r="B95" s="101">
        <v>4500</v>
      </c>
      <c r="C95" s="107">
        <f t="shared" ref="C95:G95" si="238">B95/25.4</f>
        <v>177.165354330709</v>
      </c>
      <c r="D95" s="101">
        <v>3145</v>
      </c>
      <c r="E95" s="107">
        <f t="shared" si="238"/>
        <v>123.818897637795</v>
      </c>
      <c r="F95" s="101">
        <v>170</v>
      </c>
      <c r="G95" s="107">
        <f t="shared" si="238"/>
        <v>6.69291338582677</v>
      </c>
      <c r="H95" s="354" t="s">
        <v>39</v>
      </c>
      <c r="I95" s="113">
        <v>4900</v>
      </c>
      <c r="J95" s="116">
        <f t="shared" ref="J95:N95" si="239">I95*2.2046</f>
        <v>10802.54</v>
      </c>
      <c r="K95" s="101">
        <v>4500</v>
      </c>
      <c r="L95" s="117">
        <f t="shared" si="239"/>
        <v>9920.7</v>
      </c>
      <c r="M95" s="111">
        <v>7433</v>
      </c>
      <c r="N95" s="116">
        <f t="shared" si="239"/>
        <v>16386.7918</v>
      </c>
      <c r="O95" s="109"/>
      <c r="P95" s="80"/>
      <c r="Q95" s="101">
        <v>4500</v>
      </c>
      <c r="R95" s="107">
        <f t="shared" ref="R95:V95" si="240">Q95/25.4</f>
        <v>177.165354330709</v>
      </c>
      <c r="S95" s="101">
        <v>3145</v>
      </c>
      <c r="T95" s="107">
        <f t="shared" si="240"/>
        <v>123.818897637795</v>
      </c>
      <c r="U95" s="101">
        <v>170</v>
      </c>
      <c r="V95" s="107">
        <f t="shared" si="240"/>
        <v>6.69291338582677</v>
      </c>
      <c r="W95" s="354" t="s">
        <v>39</v>
      </c>
      <c r="X95" s="106">
        <v>5000</v>
      </c>
      <c r="Y95" s="116">
        <f t="shared" ref="Y95:AC95" si="241">X95*2.2046</f>
        <v>11023</v>
      </c>
      <c r="Z95" s="106">
        <v>4500</v>
      </c>
      <c r="AA95" s="117">
        <f t="shared" si="241"/>
        <v>9920.7</v>
      </c>
      <c r="AB95" s="111">
        <v>7578</v>
      </c>
      <c r="AC95" s="116">
        <f t="shared" si="241"/>
        <v>16706.4588</v>
      </c>
    </row>
    <row r="96" s="99" customFormat="1" ht="15.6" spans="1:29">
      <c r="A96" s="80"/>
      <c r="B96" s="104">
        <v>5000</v>
      </c>
      <c r="C96" s="108">
        <f t="shared" ref="C96:G96" si="242">B96/25.4</f>
        <v>196.850393700787</v>
      </c>
      <c r="D96" s="104">
        <v>3395</v>
      </c>
      <c r="E96" s="108">
        <f t="shared" si="242"/>
        <v>133.661417322835</v>
      </c>
      <c r="F96" s="104">
        <v>170</v>
      </c>
      <c r="G96" s="108">
        <f t="shared" si="242"/>
        <v>6.69291338582677</v>
      </c>
      <c r="H96" s="356" t="s">
        <v>39</v>
      </c>
      <c r="I96" s="104">
        <v>4600</v>
      </c>
      <c r="J96" s="114">
        <f t="shared" ref="J96:N96" si="243">I96*2.2046</f>
        <v>10141.16</v>
      </c>
      <c r="K96" s="104">
        <v>4280</v>
      </c>
      <c r="L96" s="114">
        <f t="shared" si="243"/>
        <v>9435.688</v>
      </c>
      <c r="M96" s="104">
        <v>7497</v>
      </c>
      <c r="N96" s="114">
        <f t="shared" si="243"/>
        <v>16527.8862</v>
      </c>
      <c r="O96" s="109"/>
      <c r="P96" s="80"/>
      <c r="Q96" s="104">
        <v>5000</v>
      </c>
      <c r="R96" s="108">
        <f t="shared" ref="R96:V96" si="244">Q96/25.4</f>
        <v>196.850393700787</v>
      </c>
      <c r="S96" s="104">
        <v>3395</v>
      </c>
      <c r="T96" s="108">
        <f t="shared" si="244"/>
        <v>133.661417322835</v>
      </c>
      <c r="U96" s="104">
        <v>170</v>
      </c>
      <c r="V96" s="108">
        <f t="shared" si="244"/>
        <v>6.69291338582677</v>
      </c>
      <c r="W96" s="356" t="s">
        <v>39</v>
      </c>
      <c r="X96" s="104">
        <v>4800</v>
      </c>
      <c r="Y96" s="114">
        <f t="shared" ref="Y96:AC96" si="245">X96*2.2046</f>
        <v>10582.08</v>
      </c>
      <c r="Z96" s="104">
        <v>4460</v>
      </c>
      <c r="AA96" s="114">
        <f t="shared" si="245"/>
        <v>9832.516</v>
      </c>
      <c r="AB96" s="104">
        <v>7642</v>
      </c>
      <c r="AC96" s="114">
        <f t="shared" si="245"/>
        <v>16847.5532</v>
      </c>
    </row>
    <row r="97" s="99" customFormat="1" ht="15.6" spans="1:29">
      <c r="A97" s="80"/>
      <c r="B97" s="101">
        <v>5500</v>
      </c>
      <c r="C97" s="107">
        <f t="shared" ref="C97:G97" si="246">B97/25.4</f>
        <v>216.535433070866</v>
      </c>
      <c r="D97" s="101">
        <v>3695</v>
      </c>
      <c r="E97" s="107">
        <f t="shared" si="246"/>
        <v>145.472440944882</v>
      </c>
      <c r="F97" s="101">
        <v>170</v>
      </c>
      <c r="G97" s="107">
        <f t="shared" si="246"/>
        <v>6.69291338582677</v>
      </c>
      <c r="H97" s="354" t="s">
        <v>39</v>
      </c>
      <c r="I97" s="113">
        <v>4300</v>
      </c>
      <c r="J97" s="116">
        <f t="shared" ref="J97:N97" si="247">I97*2.2046</f>
        <v>9479.78</v>
      </c>
      <c r="K97" s="101">
        <v>3990</v>
      </c>
      <c r="L97" s="117">
        <f t="shared" si="247"/>
        <v>8796.354</v>
      </c>
      <c r="M97" s="111">
        <v>7573</v>
      </c>
      <c r="N97" s="116">
        <f t="shared" si="247"/>
        <v>16695.4358</v>
      </c>
      <c r="O97" s="109"/>
      <c r="P97" s="80"/>
      <c r="Q97" s="101">
        <v>5500</v>
      </c>
      <c r="R97" s="107">
        <f t="shared" ref="R97:V97" si="248">Q97/25.4</f>
        <v>216.535433070866</v>
      </c>
      <c r="S97" s="101">
        <v>3695</v>
      </c>
      <c r="T97" s="107">
        <f t="shared" si="248"/>
        <v>145.472440944882</v>
      </c>
      <c r="U97" s="101">
        <v>170</v>
      </c>
      <c r="V97" s="107">
        <f t="shared" si="248"/>
        <v>6.69291338582677</v>
      </c>
      <c r="W97" s="354" t="s">
        <v>39</v>
      </c>
      <c r="X97" s="106">
        <v>4500</v>
      </c>
      <c r="Y97" s="116">
        <f t="shared" ref="Y97:AC97" si="249">X97*2.2046</f>
        <v>9920.7</v>
      </c>
      <c r="Z97" s="106">
        <v>4180</v>
      </c>
      <c r="AA97" s="117">
        <f t="shared" si="249"/>
        <v>9215.228</v>
      </c>
      <c r="AB97" s="111">
        <v>7718</v>
      </c>
      <c r="AC97" s="116">
        <f t="shared" si="249"/>
        <v>17015.1028</v>
      </c>
    </row>
    <row r="98" s="99" customFormat="1" ht="15.6" spans="1:29">
      <c r="A98" s="80"/>
      <c r="B98" s="104">
        <v>6000</v>
      </c>
      <c r="C98" s="108">
        <f t="shared" ref="C98:G98" si="250">B98/25.4</f>
        <v>236.220472440945</v>
      </c>
      <c r="D98" s="104">
        <v>3945</v>
      </c>
      <c r="E98" s="108">
        <f t="shared" si="250"/>
        <v>155.314960629921</v>
      </c>
      <c r="F98" s="104">
        <v>170</v>
      </c>
      <c r="G98" s="108">
        <f t="shared" si="250"/>
        <v>6.69291338582677</v>
      </c>
      <c r="H98" s="356" t="s">
        <v>39</v>
      </c>
      <c r="I98" s="104">
        <v>4000</v>
      </c>
      <c r="J98" s="114">
        <f t="shared" ref="J98:N98" si="251">I98*2.2046</f>
        <v>8818.4</v>
      </c>
      <c r="K98" s="104">
        <v>3710</v>
      </c>
      <c r="L98" s="114">
        <f t="shared" si="251"/>
        <v>8179.066</v>
      </c>
      <c r="M98" s="104">
        <v>7637</v>
      </c>
      <c r="N98" s="114">
        <f t="shared" si="251"/>
        <v>16836.5302</v>
      </c>
      <c r="O98" s="109"/>
      <c r="P98" s="80"/>
      <c r="Q98" s="104">
        <v>6000</v>
      </c>
      <c r="R98" s="108">
        <f t="shared" ref="R98:V98" si="252">Q98/25.4</f>
        <v>236.220472440945</v>
      </c>
      <c r="S98" s="104">
        <v>3945</v>
      </c>
      <c r="T98" s="108">
        <f t="shared" si="252"/>
        <v>155.314960629921</v>
      </c>
      <c r="U98" s="104">
        <v>170</v>
      </c>
      <c r="V98" s="108">
        <f t="shared" si="252"/>
        <v>6.69291338582677</v>
      </c>
      <c r="W98" s="356" t="s">
        <v>39</v>
      </c>
      <c r="X98" s="104">
        <v>4200</v>
      </c>
      <c r="Y98" s="114">
        <f t="shared" ref="Y98:AC98" si="253">X98*2.2046</f>
        <v>9259.32</v>
      </c>
      <c r="Z98" s="104">
        <v>3900</v>
      </c>
      <c r="AA98" s="114">
        <f t="shared" si="253"/>
        <v>8597.94</v>
      </c>
      <c r="AB98" s="104">
        <v>7782</v>
      </c>
      <c r="AC98" s="114">
        <f t="shared" si="253"/>
        <v>17156.1972</v>
      </c>
    </row>
    <row r="99" s="99" customFormat="1" ht="15.6" spans="1:29">
      <c r="A99" s="83" t="s">
        <v>169</v>
      </c>
      <c r="B99" s="106">
        <v>2700</v>
      </c>
      <c r="C99" s="107">
        <f t="shared" ref="C99:G99" si="254">B99/25.4</f>
        <v>106.299212598425</v>
      </c>
      <c r="D99" s="101">
        <v>2195</v>
      </c>
      <c r="E99" s="107">
        <f t="shared" si="254"/>
        <v>86.4173228346457</v>
      </c>
      <c r="F99" s="101">
        <v>815</v>
      </c>
      <c r="G99" s="107">
        <f t="shared" si="254"/>
        <v>32.0866141732283</v>
      </c>
      <c r="H99" s="354" t="s">
        <v>38</v>
      </c>
      <c r="I99" s="113">
        <v>5000</v>
      </c>
      <c r="J99" s="116">
        <f t="shared" ref="J99:N99" si="255">I99*2.2046</f>
        <v>11023</v>
      </c>
      <c r="K99" s="101">
        <v>4500</v>
      </c>
      <c r="L99" s="117">
        <f t="shared" si="255"/>
        <v>9920.7</v>
      </c>
      <c r="M99" s="111">
        <v>7110</v>
      </c>
      <c r="N99" s="116">
        <f t="shared" si="255"/>
        <v>15674.706</v>
      </c>
      <c r="O99" s="109"/>
      <c r="P99" s="83" t="s">
        <v>169</v>
      </c>
      <c r="Q99" s="106">
        <v>2700</v>
      </c>
      <c r="R99" s="107">
        <f t="shared" ref="R99:V99" si="256">Q99/25.4</f>
        <v>106.299212598425</v>
      </c>
      <c r="S99" s="101">
        <v>2195</v>
      </c>
      <c r="T99" s="107">
        <f t="shared" si="256"/>
        <v>86.4173228346457</v>
      </c>
      <c r="U99" s="101">
        <v>815</v>
      </c>
      <c r="V99" s="107">
        <f t="shared" si="256"/>
        <v>32.0866141732283</v>
      </c>
      <c r="W99" s="354" t="s">
        <v>38</v>
      </c>
      <c r="X99" s="106">
        <v>5000</v>
      </c>
      <c r="Y99" s="116">
        <f t="shared" ref="Y99:AC99" si="257">X99*2.2046</f>
        <v>11023</v>
      </c>
      <c r="Z99" s="106">
        <v>4500</v>
      </c>
      <c r="AA99" s="117">
        <f t="shared" si="257"/>
        <v>9920.7</v>
      </c>
      <c r="AB99" s="111">
        <v>7255</v>
      </c>
      <c r="AC99" s="116">
        <f t="shared" si="257"/>
        <v>15994.373</v>
      </c>
    </row>
    <row r="100" s="99" customFormat="1" ht="15.6" spans="1:29">
      <c r="A100" s="86"/>
      <c r="B100" s="104">
        <v>3000</v>
      </c>
      <c r="C100" s="108">
        <f t="shared" ref="C100:G100" si="258">B100/25.4</f>
        <v>118.110236220472</v>
      </c>
      <c r="D100" s="104">
        <v>2345</v>
      </c>
      <c r="E100" s="108">
        <f t="shared" si="258"/>
        <v>92.3228346456693</v>
      </c>
      <c r="F100" s="104">
        <v>965</v>
      </c>
      <c r="G100" s="108">
        <f t="shared" si="258"/>
        <v>37.992125984252</v>
      </c>
      <c r="H100" s="356" t="s">
        <v>38</v>
      </c>
      <c r="I100" s="104">
        <v>5000</v>
      </c>
      <c r="J100" s="114">
        <f t="shared" ref="J100:N100" si="259">I100*2.2046</f>
        <v>11023</v>
      </c>
      <c r="K100" s="104">
        <v>4500</v>
      </c>
      <c r="L100" s="114">
        <f t="shared" si="259"/>
        <v>9920.7</v>
      </c>
      <c r="M100" s="104">
        <v>7151</v>
      </c>
      <c r="N100" s="114">
        <f t="shared" si="259"/>
        <v>15765.0946</v>
      </c>
      <c r="O100" s="109"/>
      <c r="P100" s="86"/>
      <c r="Q100" s="104">
        <v>3000</v>
      </c>
      <c r="R100" s="108">
        <f t="shared" ref="R100:V100" si="260">Q100/25.4</f>
        <v>118.110236220472</v>
      </c>
      <c r="S100" s="104">
        <v>2345</v>
      </c>
      <c r="T100" s="108">
        <f t="shared" si="260"/>
        <v>92.3228346456693</v>
      </c>
      <c r="U100" s="104">
        <v>965</v>
      </c>
      <c r="V100" s="108">
        <f t="shared" si="260"/>
        <v>37.992125984252</v>
      </c>
      <c r="W100" s="356" t="s">
        <v>38</v>
      </c>
      <c r="X100" s="104">
        <v>5000</v>
      </c>
      <c r="Y100" s="114">
        <f t="shared" ref="Y100:AC100" si="261">X100*2.2046</f>
        <v>11023</v>
      </c>
      <c r="Z100" s="104">
        <v>4500</v>
      </c>
      <c r="AA100" s="114">
        <f t="shared" si="261"/>
        <v>9920.7</v>
      </c>
      <c r="AB100" s="104">
        <v>7296</v>
      </c>
      <c r="AC100" s="114">
        <f t="shared" si="261"/>
        <v>16084.7616</v>
      </c>
    </row>
    <row r="101" s="99" customFormat="1" ht="15.6" spans="1:29">
      <c r="A101" s="86"/>
      <c r="B101" s="101">
        <v>3500</v>
      </c>
      <c r="C101" s="118">
        <f t="shared" ref="C101:G101" si="262">B101/25.4</f>
        <v>137.795275590551</v>
      </c>
      <c r="D101" s="101">
        <v>2595</v>
      </c>
      <c r="E101" s="118">
        <f t="shared" si="262"/>
        <v>102.165354330709</v>
      </c>
      <c r="F101" s="101">
        <v>1215</v>
      </c>
      <c r="G101" s="118">
        <f t="shared" si="262"/>
        <v>47.8346456692913</v>
      </c>
      <c r="H101" s="357" t="s">
        <v>38</v>
      </c>
      <c r="I101" s="101">
        <v>5000</v>
      </c>
      <c r="J101" s="115">
        <f t="shared" ref="J101:N101" si="263">I101*2.2046</f>
        <v>11023</v>
      </c>
      <c r="K101" s="101">
        <v>4500</v>
      </c>
      <c r="L101" s="115">
        <f t="shared" si="263"/>
        <v>9920.7</v>
      </c>
      <c r="M101" s="101">
        <v>7264</v>
      </c>
      <c r="N101" s="115">
        <f t="shared" si="263"/>
        <v>16014.2144</v>
      </c>
      <c r="O101" s="109"/>
      <c r="P101" s="86"/>
      <c r="Q101" s="101">
        <v>3500</v>
      </c>
      <c r="R101" s="118">
        <f t="shared" ref="R101:V101" si="264">Q101/25.4</f>
        <v>137.795275590551</v>
      </c>
      <c r="S101" s="101">
        <v>2595</v>
      </c>
      <c r="T101" s="118">
        <f t="shared" si="264"/>
        <v>102.165354330709</v>
      </c>
      <c r="U101" s="101">
        <v>1215</v>
      </c>
      <c r="V101" s="118">
        <f t="shared" si="264"/>
        <v>47.8346456692913</v>
      </c>
      <c r="W101" s="357" t="s">
        <v>38</v>
      </c>
      <c r="X101" s="101">
        <v>5000</v>
      </c>
      <c r="Y101" s="115">
        <f t="shared" ref="Y101:AC101" si="265">X101*2.2046</f>
        <v>11023</v>
      </c>
      <c r="Z101" s="101">
        <v>4500</v>
      </c>
      <c r="AA101" s="115">
        <f t="shared" si="265"/>
        <v>9920.7</v>
      </c>
      <c r="AB101" s="101">
        <v>7409</v>
      </c>
      <c r="AC101" s="115">
        <f t="shared" si="265"/>
        <v>16333.8814</v>
      </c>
    </row>
    <row r="102" s="99" customFormat="1" ht="15.6" spans="1:29">
      <c r="A102" s="88"/>
      <c r="B102" s="104">
        <v>4000</v>
      </c>
      <c r="C102" s="108">
        <f t="shared" ref="C102:G102" si="266">B102/25.4</f>
        <v>157.48031496063</v>
      </c>
      <c r="D102" s="104">
        <v>2895</v>
      </c>
      <c r="E102" s="108">
        <f t="shared" si="266"/>
        <v>113.976377952756</v>
      </c>
      <c r="F102" s="104">
        <v>1515</v>
      </c>
      <c r="G102" s="108">
        <f t="shared" si="266"/>
        <v>59.6456692913386</v>
      </c>
      <c r="H102" s="356" t="s">
        <v>39</v>
      </c>
      <c r="I102" s="104">
        <v>5000</v>
      </c>
      <c r="J102" s="114">
        <f t="shared" ref="J102:N102" si="267">I102*2.2046</f>
        <v>11023</v>
      </c>
      <c r="K102" s="104">
        <v>4500</v>
      </c>
      <c r="L102" s="114">
        <f t="shared" si="267"/>
        <v>9920.7</v>
      </c>
      <c r="M102" s="104">
        <v>7354</v>
      </c>
      <c r="N102" s="114">
        <f t="shared" si="267"/>
        <v>16212.6284</v>
      </c>
      <c r="O102" s="109"/>
      <c r="P102" s="86"/>
      <c r="Q102" s="104">
        <v>4000</v>
      </c>
      <c r="R102" s="108">
        <f t="shared" ref="R102:V102" si="268">Q102/25.4</f>
        <v>157.48031496063</v>
      </c>
      <c r="S102" s="104">
        <v>2895</v>
      </c>
      <c r="T102" s="108">
        <f t="shared" si="268"/>
        <v>113.976377952756</v>
      </c>
      <c r="U102" s="104">
        <v>1515</v>
      </c>
      <c r="V102" s="108">
        <f t="shared" si="268"/>
        <v>59.6456692913386</v>
      </c>
      <c r="W102" s="356" t="s">
        <v>39</v>
      </c>
      <c r="X102" s="104">
        <v>5000</v>
      </c>
      <c r="Y102" s="114">
        <f t="shared" ref="Y102:AC102" si="269">X102*2.2046</f>
        <v>11023</v>
      </c>
      <c r="Z102" s="104">
        <v>4500</v>
      </c>
      <c r="AA102" s="114">
        <f t="shared" si="269"/>
        <v>9920.7</v>
      </c>
      <c r="AB102" s="104">
        <v>7499</v>
      </c>
      <c r="AC102" s="114">
        <f t="shared" si="269"/>
        <v>16532.2954</v>
      </c>
    </row>
    <row r="103" s="99" customFormat="1" ht="15.6" spans="1:29">
      <c r="A103" s="80" t="s">
        <v>163</v>
      </c>
      <c r="B103" s="101">
        <v>4000</v>
      </c>
      <c r="C103" s="107">
        <f t="shared" ref="C103:G103" si="270">B103/25.4</f>
        <v>157.48031496063</v>
      </c>
      <c r="D103" s="101">
        <v>2175</v>
      </c>
      <c r="E103" s="107">
        <f t="shared" si="270"/>
        <v>85.6299212598425</v>
      </c>
      <c r="F103" s="101">
        <v>795</v>
      </c>
      <c r="G103" s="107">
        <f t="shared" si="270"/>
        <v>31.2992125984252</v>
      </c>
      <c r="H103" s="354" t="s">
        <v>39</v>
      </c>
      <c r="I103" s="113">
        <v>5000</v>
      </c>
      <c r="J103" s="116">
        <f t="shared" ref="J103:N103" si="271">I103*2.2046</f>
        <v>11023</v>
      </c>
      <c r="K103" s="101">
        <v>4500</v>
      </c>
      <c r="L103" s="117">
        <f t="shared" si="271"/>
        <v>9920.7</v>
      </c>
      <c r="M103" s="111">
        <v>7382</v>
      </c>
      <c r="N103" s="116">
        <f t="shared" si="271"/>
        <v>16274.3572</v>
      </c>
      <c r="O103" s="109"/>
      <c r="P103" s="83" t="s">
        <v>163</v>
      </c>
      <c r="Q103" s="101">
        <v>4000</v>
      </c>
      <c r="R103" s="107">
        <f t="shared" ref="R103:V103" si="272">Q103/25.4</f>
        <v>157.48031496063</v>
      </c>
      <c r="S103" s="101">
        <v>2175</v>
      </c>
      <c r="T103" s="107">
        <f t="shared" si="272"/>
        <v>85.6299212598425</v>
      </c>
      <c r="U103" s="101">
        <v>795</v>
      </c>
      <c r="V103" s="107">
        <f t="shared" si="272"/>
        <v>31.2992125984252</v>
      </c>
      <c r="W103" s="354" t="s">
        <v>39</v>
      </c>
      <c r="X103" s="106">
        <v>5000</v>
      </c>
      <c r="Y103" s="116">
        <f t="shared" ref="Y103:AC103" si="273">X103*2.2046</f>
        <v>11023</v>
      </c>
      <c r="Z103" s="106">
        <v>4500</v>
      </c>
      <c r="AA103" s="117">
        <f t="shared" si="273"/>
        <v>9920.7</v>
      </c>
      <c r="AB103" s="111">
        <v>7527</v>
      </c>
      <c r="AC103" s="116">
        <f t="shared" si="273"/>
        <v>16594.0242</v>
      </c>
    </row>
    <row r="104" s="99" customFormat="1" ht="15.6" spans="1:29">
      <c r="A104" s="80"/>
      <c r="B104" s="104">
        <v>4300</v>
      </c>
      <c r="C104" s="108">
        <f t="shared" ref="C104:G104" si="274">B104/25.4</f>
        <v>169.291338582677</v>
      </c>
      <c r="D104" s="104">
        <v>2280</v>
      </c>
      <c r="E104" s="108">
        <f t="shared" si="274"/>
        <v>89.7637795275591</v>
      </c>
      <c r="F104" s="104">
        <v>900</v>
      </c>
      <c r="G104" s="108">
        <f t="shared" si="274"/>
        <v>35.4330708661417</v>
      </c>
      <c r="H104" s="356" t="s">
        <v>39</v>
      </c>
      <c r="I104" s="104">
        <v>4900</v>
      </c>
      <c r="J104" s="114">
        <f t="shared" ref="J104:N104" si="275">I104*2.2046</f>
        <v>10802.54</v>
      </c>
      <c r="K104" s="104">
        <v>4500</v>
      </c>
      <c r="L104" s="114">
        <f t="shared" si="275"/>
        <v>9920.7</v>
      </c>
      <c r="M104" s="104">
        <v>7424</v>
      </c>
      <c r="N104" s="114">
        <f t="shared" si="275"/>
        <v>16366.9504</v>
      </c>
      <c r="O104" s="109"/>
      <c r="P104" s="86"/>
      <c r="Q104" s="104">
        <v>4300</v>
      </c>
      <c r="R104" s="108">
        <f t="shared" ref="R104:V104" si="276">Q104/25.4</f>
        <v>169.291338582677</v>
      </c>
      <c r="S104" s="104">
        <v>2280</v>
      </c>
      <c r="T104" s="108">
        <f t="shared" si="276"/>
        <v>89.7637795275591</v>
      </c>
      <c r="U104" s="104">
        <v>900</v>
      </c>
      <c r="V104" s="108">
        <f t="shared" si="276"/>
        <v>35.4330708661417</v>
      </c>
      <c r="W104" s="356" t="s">
        <v>39</v>
      </c>
      <c r="X104" s="104">
        <v>5000</v>
      </c>
      <c r="Y104" s="114">
        <f t="shared" ref="Y104:AC104" si="277">X104*2.2046</f>
        <v>11023</v>
      </c>
      <c r="Z104" s="104">
        <v>4500</v>
      </c>
      <c r="AA104" s="114">
        <f t="shared" si="277"/>
        <v>9920.7</v>
      </c>
      <c r="AB104" s="104">
        <v>7569</v>
      </c>
      <c r="AC104" s="114">
        <f t="shared" si="277"/>
        <v>16686.6174</v>
      </c>
    </row>
    <row r="105" s="99" customFormat="1" ht="15.6" spans="1:29">
      <c r="A105" s="80"/>
      <c r="B105" s="101">
        <v>4500</v>
      </c>
      <c r="C105" s="107">
        <f t="shared" ref="C105:G105" si="278">B105/25.4</f>
        <v>177.165354330709</v>
      </c>
      <c r="D105" s="101">
        <v>2345</v>
      </c>
      <c r="E105" s="107">
        <f t="shared" si="278"/>
        <v>92.3228346456693</v>
      </c>
      <c r="F105" s="101">
        <v>965</v>
      </c>
      <c r="G105" s="107">
        <f t="shared" si="278"/>
        <v>37.992125984252</v>
      </c>
      <c r="H105" s="354" t="s">
        <v>39</v>
      </c>
      <c r="I105" s="113">
        <v>4800</v>
      </c>
      <c r="J105" s="116">
        <f t="shared" ref="J105:N105" si="279">I105*2.2046</f>
        <v>10582.08</v>
      </c>
      <c r="K105" s="115">
        <v>4460</v>
      </c>
      <c r="L105" s="117">
        <f t="shared" si="279"/>
        <v>9832.516</v>
      </c>
      <c r="M105" s="111">
        <v>7453</v>
      </c>
      <c r="N105" s="116">
        <f t="shared" si="279"/>
        <v>16430.8838</v>
      </c>
      <c r="O105" s="109"/>
      <c r="P105" s="86"/>
      <c r="Q105" s="101">
        <v>4500</v>
      </c>
      <c r="R105" s="107">
        <f t="shared" ref="R105:V105" si="280">Q105/25.4</f>
        <v>177.165354330709</v>
      </c>
      <c r="S105" s="101">
        <v>2345</v>
      </c>
      <c r="T105" s="107">
        <f t="shared" si="280"/>
        <v>92.3228346456693</v>
      </c>
      <c r="U105" s="101">
        <v>965</v>
      </c>
      <c r="V105" s="107">
        <f t="shared" si="280"/>
        <v>37.992125984252</v>
      </c>
      <c r="W105" s="354" t="s">
        <v>39</v>
      </c>
      <c r="X105" s="106">
        <v>4900</v>
      </c>
      <c r="Y105" s="116">
        <f t="shared" ref="Y105:AC105" si="281">X105*2.2046</f>
        <v>10802.54</v>
      </c>
      <c r="Z105" s="106">
        <v>4500</v>
      </c>
      <c r="AA105" s="117">
        <f t="shared" si="281"/>
        <v>9920.7</v>
      </c>
      <c r="AB105" s="111">
        <v>7598</v>
      </c>
      <c r="AC105" s="116">
        <f t="shared" si="281"/>
        <v>16750.5508</v>
      </c>
    </row>
    <row r="106" s="99" customFormat="1" ht="15.6" spans="1:29">
      <c r="A106" s="80"/>
      <c r="B106" s="104">
        <v>4800</v>
      </c>
      <c r="C106" s="108">
        <f t="shared" ref="C106:G106" si="282">B106/25.4</f>
        <v>188.976377952756</v>
      </c>
      <c r="D106" s="104">
        <v>2445</v>
      </c>
      <c r="E106" s="108">
        <f t="shared" si="282"/>
        <v>96.2598425196851</v>
      </c>
      <c r="F106" s="104">
        <v>1065</v>
      </c>
      <c r="G106" s="108">
        <f t="shared" si="282"/>
        <v>41.9291338582677</v>
      </c>
      <c r="H106" s="356" t="s">
        <v>39</v>
      </c>
      <c r="I106" s="104">
        <v>4600</v>
      </c>
      <c r="J106" s="114">
        <f t="shared" ref="J106:N106" si="283">I106*2.2046</f>
        <v>10141.16</v>
      </c>
      <c r="K106" s="104">
        <v>4280</v>
      </c>
      <c r="L106" s="114">
        <f t="shared" si="283"/>
        <v>9435.688</v>
      </c>
      <c r="M106" s="104">
        <v>7491</v>
      </c>
      <c r="N106" s="114">
        <f t="shared" si="283"/>
        <v>16514.6586</v>
      </c>
      <c r="O106" s="109"/>
      <c r="P106" s="86"/>
      <c r="Q106" s="104">
        <v>4800</v>
      </c>
      <c r="R106" s="108">
        <f t="shared" ref="R106:V106" si="284">Q106/25.4</f>
        <v>188.976377952756</v>
      </c>
      <c r="S106" s="104">
        <v>2445</v>
      </c>
      <c r="T106" s="108">
        <f t="shared" si="284"/>
        <v>96.2598425196851</v>
      </c>
      <c r="U106" s="104">
        <v>1065</v>
      </c>
      <c r="V106" s="108">
        <f t="shared" si="284"/>
        <v>41.9291338582677</v>
      </c>
      <c r="W106" s="356" t="s">
        <v>39</v>
      </c>
      <c r="X106" s="104">
        <v>4800</v>
      </c>
      <c r="Y106" s="114">
        <f t="shared" ref="Y106:AC106" si="285">X106*2.2046</f>
        <v>10582.08</v>
      </c>
      <c r="Z106" s="104">
        <v>4460</v>
      </c>
      <c r="AA106" s="114">
        <f t="shared" si="285"/>
        <v>9832.516</v>
      </c>
      <c r="AB106" s="104">
        <v>7636</v>
      </c>
      <c r="AC106" s="114">
        <f t="shared" si="285"/>
        <v>16834.3256</v>
      </c>
    </row>
    <row r="107" s="99" customFormat="1" ht="15.6" spans="1:29">
      <c r="A107" s="80"/>
      <c r="B107" s="101">
        <v>5000</v>
      </c>
      <c r="C107" s="107">
        <f t="shared" ref="C107:G107" si="286">B107/25.4</f>
        <v>196.850393700787</v>
      </c>
      <c r="D107" s="101">
        <v>2510</v>
      </c>
      <c r="E107" s="107">
        <f t="shared" si="286"/>
        <v>98.8188976377953</v>
      </c>
      <c r="F107" s="101">
        <v>1130</v>
      </c>
      <c r="G107" s="107">
        <f t="shared" si="286"/>
        <v>44.488188976378</v>
      </c>
      <c r="H107" s="354" t="s">
        <v>39</v>
      </c>
      <c r="I107" s="113">
        <v>4500</v>
      </c>
      <c r="J107" s="116">
        <f t="shared" ref="J107:N107" si="287">I107*2.2046</f>
        <v>9920.7</v>
      </c>
      <c r="K107" s="115">
        <v>4180</v>
      </c>
      <c r="L107" s="117">
        <f t="shared" si="287"/>
        <v>9215.228</v>
      </c>
      <c r="M107" s="111">
        <v>7519</v>
      </c>
      <c r="N107" s="116">
        <f t="shared" si="287"/>
        <v>16576.3874</v>
      </c>
      <c r="O107" s="109"/>
      <c r="P107" s="86"/>
      <c r="Q107" s="101">
        <v>5000</v>
      </c>
      <c r="R107" s="107">
        <f t="shared" ref="R107:V107" si="288">Q107/25.4</f>
        <v>196.850393700787</v>
      </c>
      <c r="S107" s="101">
        <v>2510</v>
      </c>
      <c r="T107" s="107">
        <f t="shared" si="288"/>
        <v>98.8188976377953</v>
      </c>
      <c r="U107" s="101">
        <v>1130</v>
      </c>
      <c r="V107" s="107">
        <f t="shared" si="288"/>
        <v>44.488188976378</v>
      </c>
      <c r="W107" s="354" t="s">
        <v>39</v>
      </c>
      <c r="X107" s="106">
        <v>4700</v>
      </c>
      <c r="Y107" s="116">
        <f t="shared" ref="Y107:AC107" si="289">X107*2.2046</f>
        <v>10361.62</v>
      </c>
      <c r="Z107" s="106">
        <v>4370</v>
      </c>
      <c r="AA107" s="117">
        <f t="shared" si="289"/>
        <v>9634.102</v>
      </c>
      <c r="AB107" s="111">
        <v>7664</v>
      </c>
      <c r="AC107" s="116">
        <f t="shared" si="289"/>
        <v>16896.0544</v>
      </c>
    </row>
    <row r="108" s="99" customFormat="1" ht="15.6" spans="1:29">
      <c r="A108" s="80"/>
      <c r="B108" s="104">
        <v>5500</v>
      </c>
      <c r="C108" s="108">
        <f t="shared" ref="C108:G108" si="290">B108/25.4</f>
        <v>216.535433070866</v>
      </c>
      <c r="D108" s="104">
        <v>2725</v>
      </c>
      <c r="E108" s="108">
        <f t="shared" si="290"/>
        <v>107.283464566929</v>
      </c>
      <c r="F108" s="104">
        <v>1345</v>
      </c>
      <c r="G108" s="108">
        <f t="shared" si="290"/>
        <v>52.9527559055118</v>
      </c>
      <c r="H108" s="356" t="s">
        <v>39</v>
      </c>
      <c r="I108" s="104">
        <v>4200</v>
      </c>
      <c r="J108" s="114">
        <f t="shared" ref="J108:N108" si="291">I108*2.2046</f>
        <v>9259.32</v>
      </c>
      <c r="K108" s="104">
        <v>3900</v>
      </c>
      <c r="L108" s="114">
        <f t="shared" si="291"/>
        <v>8597.94</v>
      </c>
      <c r="M108" s="104">
        <v>7600</v>
      </c>
      <c r="N108" s="114">
        <f t="shared" si="291"/>
        <v>16754.96</v>
      </c>
      <c r="O108" s="109"/>
      <c r="P108" s="86"/>
      <c r="Q108" s="104">
        <v>5500</v>
      </c>
      <c r="R108" s="108">
        <f t="shared" ref="R108:V108" si="292">Q108/25.4</f>
        <v>216.535433070866</v>
      </c>
      <c r="S108" s="104">
        <v>2725</v>
      </c>
      <c r="T108" s="108">
        <f t="shared" si="292"/>
        <v>107.283464566929</v>
      </c>
      <c r="U108" s="104">
        <v>1345</v>
      </c>
      <c r="V108" s="108">
        <f t="shared" si="292"/>
        <v>52.9527559055118</v>
      </c>
      <c r="W108" s="356" t="s">
        <v>39</v>
      </c>
      <c r="X108" s="104">
        <v>4400</v>
      </c>
      <c r="Y108" s="114">
        <f t="shared" ref="Y108:AC108" si="293">X108*2.2046</f>
        <v>9700.24</v>
      </c>
      <c r="Z108" s="104">
        <v>4090</v>
      </c>
      <c r="AA108" s="114">
        <f t="shared" si="293"/>
        <v>9016.814</v>
      </c>
      <c r="AB108" s="104">
        <v>7745</v>
      </c>
      <c r="AC108" s="114">
        <f t="shared" si="293"/>
        <v>17074.627</v>
      </c>
    </row>
    <row r="109" s="99" customFormat="1" ht="15.6" spans="1:29">
      <c r="A109" s="80"/>
      <c r="B109" s="101">
        <v>6000</v>
      </c>
      <c r="C109" s="107">
        <f t="shared" ref="C109:G109" si="294">B109/25.4</f>
        <v>236.220472440945</v>
      </c>
      <c r="D109" s="101">
        <v>2905</v>
      </c>
      <c r="E109" s="107">
        <f t="shared" si="294"/>
        <v>114.370078740157</v>
      </c>
      <c r="F109" s="101">
        <v>1525</v>
      </c>
      <c r="G109" s="107">
        <f t="shared" si="294"/>
        <v>60.0393700787402</v>
      </c>
      <c r="H109" s="354" t="s">
        <v>39</v>
      </c>
      <c r="I109" s="113">
        <v>3900</v>
      </c>
      <c r="J109" s="116">
        <f t="shared" ref="J109:N109" si="295">I109*2.2046</f>
        <v>8597.94</v>
      </c>
      <c r="K109" s="115">
        <v>3610</v>
      </c>
      <c r="L109" s="117">
        <f t="shared" si="295"/>
        <v>7958.606</v>
      </c>
      <c r="M109" s="111">
        <v>7672</v>
      </c>
      <c r="N109" s="116">
        <f t="shared" si="295"/>
        <v>16913.6912</v>
      </c>
      <c r="O109" s="109"/>
      <c r="P109" s="86"/>
      <c r="Q109" s="101">
        <v>6000</v>
      </c>
      <c r="R109" s="107">
        <f t="shared" ref="R109:V109" si="296">Q109/25.4</f>
        <v>236.220472440945</v>
      </c>
      <c r="S109" s="101">
        <v>2905</v>
      </c>
      <c r="T109" s="107">
        <f t="shared" si="296"/>
        <v>114.370078740157</v>
      </c>
      <c r="U109" s="101">
        <v>1525</v>
      </c>
      <c r="V109" s="107">
        <f t="shared" si="296"/>
        <v>60.0393700787402</v>
      </c>
      <c r="W109" s="354" t="s">
        <v>39</v>
      </c>
      <c r="X109" s="106">
        <v>4100</v>
      </c>
      <c r="Y109" s="116">
        <f t="shared" ref="Y109:AC109" si="297">X109*2.2046</f>
        <v>9038.86</v>
      </c>
      <c r="Z109" s="106">
        <v>3800</v>
      </c>
      <c r="AA109" s="117">
        <f t="shared" si="297"/>
        <v>8377.48</v>
      </c>
      <c r="AB109" s="111">
        <v>7817</v>
      </c>
      <c r="AC109" s="116">
        <f t="shared" si="297"/>
        <v>17233.3582</v>
      </c>
    </row>
    <row r="110" s="99" customFormat="1" ht="15.6" spans="1:29">
      <c r="A110" s="80"/>
      <c r="B110" s="104">
        <v>6500</v>
      </c>
      <c r="C110" s="108">
        <f t="shared" ref="C110:G110" si="298">B110/25.4</f>
        <v>255.905511811024</v>
      </c>
      <c r="D110" s="104">
        <v>3110</v>
      </c>
      <c r="E110" s="108">
        <f t="shared" si="298"/>
        <v>122.44094488189</v>
      </c>
      <c r="F110" s="104">
        <v>1730</v>
      </c>
      <c r="G110" s="108">
        <f t="shared" si="298"/>
        <v>68.1102362204724</v>
      </c>
      <c r="H110" s="356" t="s">
        <v>39</v>
      </c>
      <c r="I110" s="104">
        <v>3600</v>
      </c>
      <c r="J110" s="114">
        <f t="shared" ref="J110:N110" si="299">I110*2.2046</f>
        <v>7936.56</v>
      </c>
      <c r="K110" s="104">
        <v>3330</v>
      </c>
      <c r="L110" s="114">
        <f t="shared" si="299"/>
        <v>7341.318</v>
      </c>
      <c r="M110" s="104">
        <v>7755</v>
      </c>
      <c r="N110" s="114">
        <f t="shared" si="299"/>
        <v>17096.673</v>
      </c>
      <c r="O110" s="109"/>
      <c r="P110" s="86"/>
      <c r="Q110" s="104">
        <v>6500</v>
      </c>
      <c r="R110" s="108">
        <f t="shared" ref="R110:V110" si="300">Q110/25.4</f>
        <v>255.905511811024</v>
      </c>
      <c r="S110" s="104">
        <v>3110</v>
      </c>
      <c r="T110" s="108">
        <f t="shared" si="300"/>
        <v>122.44094488189</v>
      </c>
      <c r="U110" s="104">
        <v>1730</v>
      </c>
      <c r="V110" s="108">
        <f t="shared" si="300"/>
        <v>68.1102362204724</v>
      </c>
      <c r="W110" s="356" t="s">
        <v>39</v>
      </c>
      <c r="X110" s="104">
        <v>3800</v>
      </c>
      <c r="Y110" s="114">
        <f t="shared" ref="Y110:AC110" si="301">X110*2.2046</f>
        <v>8377.48</v>
      </c>
      <c r="Z110" s="104">
        <v>3520</v>
      </c>
      <c r="AA110" s="114">
        <f t="shared" si="301"/>
        <v>7760.192</v>
      </c>
      <c r="AB110" s="104">
        <v>7900</v>
      </c>
      <c r="AC110" s="114">
        <f t="shared" si="301"/>
        <v>17416.34</v>
      </c>
    </row>
    <row r="111" s="99" customFormat="1" ht="15.6" spans="1:29">
      <c r="A111" s="78"/>
      <c r="B111" s="78"/>
      <c r="C111" s="78"/>
      <c r="D111" s="78"/>
      <c r="E111" s="78"/>
      <c r="F111" s="78"/>
      <c r="G111" s="78"/>
      <c r="H111" s="78"/>
      <c r="I111" s="78"/>
      <c r="J111" s="78"/>
      <c r="K111" s="78"/>
      <c r="L111" s="78"/>
      <c r="M111" s="78"/>
      <c r="N111" s="78"/>
      <c r="O111" s="109"/>
      <c r="P111" s="88"/>
      <c r="Q111" s="101">
        <v>7000</v>
      </c>
      <c r="R111" s="118">
        <f t="shared" ref="R111:V111" si="302">Q111/25.4</f>
        <v>275.590551181102</v>
      </c>
      <c r="S111" s="101">
        <v>3275</v>
      </c>
      <c r="T111" s="118">
        <f t="shared" si="302"/>
        <v>128.937007874016</v>
      </c>
      <c r="U111" s="101">
        <v>1895</v>
      </c>
      <c r="V111" s="118">
        <f t="shared" si="302"/>
        <v>74.6062992125984</v>
      </c>
      <c r="W111" s="357" t="s">
        <v>39</v>
      </c>
      <c r="X111" s="101">
        <v>3500</v>
      </c>
      <c r="Y111" s="115">
        <f t="shared" ref="Y111:AC111" si="303">X111*2.2046</f>
        <v>7716.1</v>
      </c>
      <c r="Z111" s="101">
        <v>3240</v>
      </c>
      <c r="AA111" s="115">
        <f t="shared" si="303"/>
        <v>7142.904</v>
      </c>
      <c r="AB111" s="101">
        <v>7966</v>
      </c>
      <c r="AC111" s="115">
        <f t="shared" si="303"/>
        <v>17561.8436</v>
      </c>
    </row>
  </sheetData>
  <mergeCells count="112">
    <mergeCell ref="E1:J1"/>
    <mergeCell ref="K1:N1"/>
    <mergeCell ref="T1:Y1"/>
    <mergeCell ref="Z1:AC1"/>
    <mergeCell ref="I4:L4"/>
    <mergeCell ref="X4:AA4"/>
    <mergeCell ref="I5:J5"/>
    <mergeCell ref="K5:L5"/>
    <mergeCell ref="X5:Y5"/>
    <mergeCell ref="Z5:AA5"/>
    <mergeCell ref="E29:J29"/>
    <mergeCell ref="K29:N29"/>
    <mergeCell ref="T29:Y29"/>
    <mergeCell ref="Z29:AC29"/>
    <mergeCell ref="I32:L32"/>
    <mergeCell ref="X32:AA32"/>
    <mergeCell ref="I33:J33"/>
    <mergeCell ref="K33:L33"/>
    <mergeCell ref="X33:Y33"/>
    <mergeCell ref="Z33:AA33"/>
    <mergeCell ref="E57:J57"/>
    <mergeCell ref="K57:N57"/>
    <mergeCell ref="T57:Y57"/>
    <mergeCell ref="Z57:AC57"/>
    <mergeCell ref="I60:L60"/>
    <mergeCell ref="X60:AA60"/>
    <mergeCell ref="I61:J61"/>
    <mergeCell ref="K61:L61"/>
    <mergeCell ref="X61:Y61"/>
    <mergeCell ref="Z61:AA61"/>
    <mergeCell ref="E85:J85"/>
    <mergeCell ref="K85:N85"/>
    <mergeCell ref="T85:Y85"/>
    <mergeCell ref="Z85:AC85"/>
    <mergeCell ref="I88:L88"/>
    <mergeCell ref="X88:AA88"/>
    <mergeCell ref="I89:J89"/>
    <mergeCell ref="K89:L89"/>
    <mergeCell ref="X89:Y89"/>
    <mergeCell ref="Z89:AA89"/>
    <mergeCell ref="A4:A6"/>
    <mergeCell ref="A7:A14"/>
    <mergeCell ref="A15:A16"/>
    <mergeCell ref="A17:A24"/>
    <mergeCell ref="A32:A34"/>
    <mergeCell ref="A35:A42"/>
    <mergeCell ref="A43:A44"/>
    <mergeCell ref="A45:A52"/>
    <mergeCell ref="A60:A62"/>
    <mergeCell ref="A63:A70"/>
    <mergeCell ref="A71:A72"/>
    <mergeCell ref="A73:A80"/>
    <mergeCell ref="A88:A90"/>
    <mergeCell ref="A91:A98"/>
    <mergeCell ref="A99:A102"/>
    <mergeCell ref="A103:A110"/>
    <mergeCell ref="H4:H5"/>
    <mergeCell ref="H32:H33"/>
    <mergeCell ref="H60:H61"/>
    <mergeCell ref="H88:H89"/>
    <mergeCell ref="P4:P6"/>
    <mergeCell ref="P7:P14"/>
    <mergeCell ref="P15:P16"/>
    <mergeCell ref="P17:P25"/>
    <mergeCell ref="P32:P34"/>
    <mergeCell ref="P35:P42"/>
    <mergeCell ref="P43:P44"/>
    <mergeCell ref="P45:P53"/>
    <mergeCell ref="P60:P62"/>
    <mergeCell ref="P63:P70"/>
    <mergeCell ref="P71:P72"/>
    <mergeCell ref="P73:P81"/>
    <mergeCell ref="P88:P90"/>
    <mergeCell ref="P91:P98"/>
    <mergeCell ref="P99:P102"/>
    <mergeCell ref="P103:P111"/>
    <mergeCell ref="W4:W5"/>
    <mergeCell ref="W32:W33"/>
    <mergeCell ref="W60:W61"/>
    <mergeCell ref="W88:W89"/>
    <mergeCell ref="B4:C5"/>
    <mergeCell ref="D4:E5"/>
    <mergeCell ref="F4:G5"/>
    <mergeCell ref="AB4:AC5"/>
    <mergeCell ref="M4:N5"/>
    <mergeCell ref="Q4:R5"/>
    <mergeCell ref="S4:T5"/>
    <mergeCell ref="U4:V5"/>
    <mergeCell ref="B32:C33"/>
    <mergeCell ref="D32:E33"/>
    <mergeCell ref="F32:G33"/>
    <mergeCell ref="AB32:AC33"/>
    <mergeCell ref="M32:N33"/>
    <mergeCell ref="Q32:R33"/>
    <mergeCell ref="S32:T33"/>
    <mergeCell ref="U32:V33"/>
    <mergeCell ref="B60:C61"/>
    <mergeCell ref="D60:E61"/>
    <mergeCell ref="F60:G61"/>
    <mergeCell ref="AB60:AC61"/>
    <mergeCell ref="M60:N61"/>
    <mergeCell ref="Q60:R61"/>
    <mergeCell ref="S60:T61"/>
    <mergeCell ref="U60:V61"/>
    <mergeCell ref="B88:C89"/>
    <mergeCell ref="D88:E89"/>
    <mergeCell ref="F88:G89"/>
    <mergeCell ref="AB88:AC89"/>
    <mergeCell ref="M88:N89"/>
    <mergeCell ref="Q88:R89"/>
    <mergeCell ref="S88:T89"/>
    <mergeCell ref="U88:V89"/>
  </mergeCells>
  <conditionalFormatting sqref="AB25">
    <cfRule type="expression" dxfId="0" priority="38">
      <formula>"mod(row(),2)=1"</formula>
    </cfRule>
    <cfRule type="expression" dxfId="1" priority="37">
      <formula>MOD(ROW(),2)=1</formula>
    </cfRule>
  </conditionalFormatting>
  <conditionalFormatting sqref="B43">
    <cfRule type="expression" dxfId="0" priority="34">
      <formula>"mod(row(),2)=1"</formula>
    </cfRule>
    <cfRule type="expression" dxfId="1" priority="33">
      <formula>MOD(ROW(),2)=1</formula>
    </cfRule>
  </conditionalFormatting>
  <conditionalFormatting sqref="Q43">
    <cfRule type="expression" dxfId="0" priority="30">
      <formula>"mod(row(),2)=1"</formula>
    </cfRule>
    <cfRule type="expression" dxfId="1" priority="29">
      <formula>MOD(ROW(),2)=1</formula>
    </cfRule>
  </conditionalFormatting>
  <conditionalFormatting sqref="B71">
    <cfRule type="expression" dxfId="0" priority="22">
      <formula>"mod(row(),2)=1"</formula>
    </cfRule>
    <cfRule type="expression" dxfId="1" priority="21">
      <formula>MOD(ROW(),2)=1</formula>
    </cfRule>
  </conditionalFormatting>
  <conditionalFormatting sqref="Q71">
    <cfRule type="expression" dxfId="0" priority="18">
      <formula>"mod(row(),2)=1"</formula>
    </cfRule>
    <cfRule type="expression" dxfId="1" priority="17">
      <formula>MOD(ROW(),2)=1</formula>
    </cfRule>
  </conditionalFormatting>
  <conditionalFormatting sqref="B99">
    <cfRule type="expression" dxfId="0" priority="10">
      <formula>"mod(row(),2)=1"</formula>
    </cfRule>
    <cfRule type="expression" dxfId="1" priority="9">
      <formula>MOD(ROW(),2)=1</formula>
    </cfRule>
  </conditionalFormatting>
  <conditionalFormatting sqref="Q99">
    <cfRule type="expression" dxfId="0" priority="6">
      <formula>"mod(row(),2)=1"</formula>
    </cfRule>
    <cfRule type="expression" dxfId="1" priority="5">
      <formula>MOD(ROW(),2)=1</formula>
    </cfRule>
  </conditionalFormatting>
  <conditionalFormatting sqref="B15:B16">
    <cfRule type="expression" dxfId="0" priority="48">
      <formula>"mod(row(),2)=1"</formula>
    </cfRule>
    <cfRule type="expression" dxfId="1" priority="47">
      <formula>MOD(ROW(),2)=1</formula>
    </cfRule>
  </conditionalFormatting>
  <conditionalFormatting sqref="Q15:Q16">
    <cfRule type="expression" dxfId="0" priority="44">
      <formula>"mod(row(),2)=1"</formula>
    </cfRule>
    <cfRule type="expression" dxfId="1" priority="43">
      <formula>MOD(ROW(),2)=1</formula>
    </cfRule>
  </conditionalFormatting>
  <conditionalFormatting sqref="X7:X25">
    <cfRule type="expression" dxfId="0" priority="42">
      <formula>"mod(row(),2)=1"</formula>
    </cfRule>
    <cfRule type="expression" dxfId="1" priority="41">
      <formula>MOD(ROW(),2)=1</formula>
    </cfRule>
  </conditionalFormatting>
  <conditionalFormatting sqref="Z7:Z25">
    <cfRule type="expression" dxfId="0" priority="40">
      <formula>"mod(row(),2)=1"</formula>
    </cfRule>
    <cfRule type="expression" dxfId="1" priority="39">
      <formula>MOD(ROW(),2)=1</formula>
    </cfRule>
  </conditionalFormatting>
  <conditionalFormatting sqref="C7:C24 E7:E24 G7:G24 J7:J24 L7:N24">
    <cfRule type="expression" dxfId="0" priority="50">
      <formula>"mod(row(),2)=1"</formula>
    </cfRule>
    <cfRule type="expression" dxfId="1" priority="49">
      <formula>MOD(ROW(),2)=1</formula>
    </cfRule>
  </conditionalFormatting>
  <conditionalFormatting sqref="R7:R25 T7:T25 V7:V25 Y7:Y25 AA7:AC24 AA25 AC25">
    <cfRule type="expression" dxfId="0" priority="46">
      <formula>"mod(row(),2)=1"</formula>
    </cfRule>
    <cfRule type="expression" dxfId="1" priority="45">
      <formula>MOD(ROW(),2)=1</formula>
    </cfRule>
  </conditionalFormatting>
  <conditionalFormatting sqref="C35 L51:N51 L49:N49 L47:N47 L45:N45 L43:N43 L41:N41 L39:N39 L37:N37 L35:N35 J51 J49 J47 J45 J43 J41 J39 J37 J35 G51 G49 G47 G45 G43 G41 G39 G37 G35 E51 E49 E47 E45 E43 E41 E39 E37 E35 C51 C49 C47 C45 C43 C41 C39 C37">
    <cfRule type="expression" dxfId="0" priority="36">
      <formula>"mod(row(),2)=1"</formula>
    </cfRule>
    <cfRule type="expression" dxfId="1" priority="35">
      <formula>MOD(ROW(),2)=1</formula>
    </cfRule>
  </conditionalFormatting>
  <conditionalFormatting sqref="R35 AA51:AC51 AA49:AC49 AA47:AC47 AA45:AC45 AA43:AC43 AA41:AC41 AA39:AC39 AA37:AC37 AA35:AC35 Y51 Y49 Y47 Y45 Y43 Y41 Y39 Y37 Y35 V51 V49 V47 V45 V43 V41 V39 V37 V35 T51 T49 T47 T45 T43 T41 T39 T37 T35 R51 R49 R47 R45 R43 R41 R39 R37">
    <cfRule type="expression" dxfId="0" priority="32">
      <formula>"mod(row(),2)=1"</formula>
    </cfRule>
    <cfRule type="expression" dxfId="1" priority="31">
      <formula>MOD(ROW(),2)=1</formula>
    </cfRule>
  </conditionalFormatting>
  <conditionalFormatting sqref="X35 X51 X49 X47 X45 X43 X41 X39 X37">
    <cfRule type="expression" dxfId="0" priority="28">
      <formula>"mod(row(),2)=1"</formula>
    </cfRule>
    <cfRule type="expression" dxfId="1" priority="27">
      <formula>MOD(ROW(),2)=1</formula>
    </cfRule>
  </conditionalFormatting>
  <conditionalFormatting sqref="Z35 Z51 Z49 Z47 Z45 Z43 Z41 Z39 Z37">
    <cfRule type="expression" dxfId="0" priority="26">
      <formula>"mod(row(),2)=1"</formula>
    </cfRule>
    <cfRule type="expression" dxfId="1" priority="25">
      <formula>MOD(ROW(),2)=1</formula>
    </cfRule>
  </conditionalFormatting>
  <conditionalFormatting sqref="C63 C65 C67 C69 C71 C73 C75 C77 C79 E63 E65 E67 E69 E71 E73 E75 E77 E79 G63 G65 G67 G69 G71 G73 G75 G77 G79 J63 J65 J67 J69 J71 J73 J75 J77 J79 L63:N63 L65:N65 L67:N67 L69:N69 L71:N71 L73:N73 L75:N75 L77:N77 L79:N79">
    <cfRule type="expression" dxfId="0" priority="24">
      <formula>"mod(row(),2)=1"</formula>
    </cfRule>
    <cfRule type="expression" dxfId="1" priority="23">
      <formula>MOD(ROW(),2)=1</formula>
    </cfRule>
  </conditionalFormatting>
  <conditionalFormatting sqref="R63 R65 R67 R69 R71 R73 R75 R77 R79 T63 T65 T67 T69 T71 T73 T75 T77 T79 V63 V65 V67 V69 V71 V73 V75 V77 V79 Y63 Y65 Y67 Y69 Y71 Y73 Y75 Y77 Y79 AA63:AC63 AA65:AC65 AA67:AC67 AA69:AC69 AA71:AC71 AA73:AC73 AA75:AC75 AA77:AC77 AA79:AC79">
    <cfRule type="expression" dxfId="0" priority="20">
      <formula>"mod(row(),2)=1"</formula>
    </cfRule>
    <cfRule type="expression" dxfId="1" priority="19">
      <formula>MOD(ROW(),2)=1</formula>
    </cfRule>
  </conditionalFormatting>
  <conditionalFormatting sqref="X63 X65 X67 X69 X71 X73 X75 X77 X79">
    <cfRule type="expression" dxfId="0" priority="16">
      <formula>"mod(row(),2)=1"</formula>
    </cfRule>
    <cfRule type="expression" dxfId="1" priority="15">
      <formula>MOD(ROW(),2)=1</formula>
    </cfRule>
  </conditionalFormatting>
  <conditionalFormatting sqref="Z63 Z65 Z67 Z69 Z71 Z73 Z75 Z77 Z79">
    <cfRule type="expression" dxfId="0" priority="14">
      <formula>"mod(row(),2)=1"</formula>
    </cfRule>
    <cfRule type="expression" dxfId="1" priority="13">
      <formula>MOD(ROW(),2)=1</formula>
    </cfRule>
  </conditionalFormatting>
  <conditionalFormatting sqref="C91 L109:N109 L107:N107 L105:N105 L103:N103 C105 C107 C109 E103 E105 J109 J107 J105 J103 E107 E109 G103 G105 G107 G109 C103 J91 J93 G99 G97 G95 G93 G91 J95 J97 J99 L91:N91 E99 E97 E95 E93 E91 L93:N93 L95:N95 L97:N97 L99:N99 C99 C97 C95 C93">
    <cfRule type="expression" dxfId="0" priority="12">
      <formula>"mod(row(),2)=1"</formula>
    </cfRule>
    <cfRule type="expression" dxfId="1" priority="11">
      <formula>MOD(ROW(),2)=1</formula>
    </cfRule>
  </conditionalFormatting>
  <conditionalFormatting sqref="R91 AA109:AC109 AA107:AC107 AA105:AC105 AA103:AC103 R105 R107 R109 T103 T105 Y109 Y107 Y105 Y103 T107 T109 V103 V105 V107 V109 R103 Y91 Y93 V99 V97 V95 V93 V91 Y95 Y97 Y99 AA91:AC91 T99 T97 T95 T93 T91 AA93:AC93 AA95:AC95 AA97:AC97 AA99:AC99 R99 R97 R95 R93">
    <cfRule type="expression" dxfId="0" priority="8">
      <formula>"mod(row(),2)=1"</formula>
    </cfRule>
    <cfRule type="expression" dxfId="1" priority="7">
      <formula>MOD(ROW(),2)=1</formula>
    </cfRule>
  </conditionalFormatting>
  <conditionalFormatting sqref="X91 X109 X107 X105 X103 X99 X97 X95 X93">
    <cfRule type="expression" dxfId="0" priority="4">
      <formula>"mod(row(),2)=1"</formula>
    </cfRule>
    <cfRule type="expression" dxfId="1" priority="3">
      <formula>MOD(ROW(),2)=1</formula>
    </cfRule>
  </conditionalFormatting>
  <conditionalFormatting sqref="Z91 Z109 Z107 Z105 Z103 Z99 Z97 Z95 Z93">
    <cfRule type="expression" dxfId="0" priority="2">
      <formula>"mod(row(),2)=1"</formula>
    </cfRule>
    <cfRule type="expression" dxfId="1" priority="1">
      <formula>MOD(ROW(),2)=1</formula>
    </cfRule>
  </conditionalFormatting>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56"/>
  <sheetViews>
    <sheetView workbookViewId="0">
      <selection activeCell="J60" sqref="J60"/>
    </sheetView>
  </sheetViews>
  <sheetFormatPr defaultColWidth="10" defaultRowHeight="15.6"/>
  <cols>
    <col min="1" max="1" width="14.4444444444444" style="78" customWidth="1"/>
    <col min="2" max="14" width="11.25" style="78" customWidth="1"/>
    <col min="15" max="15" width="6.94444444444444" style="78" hidden="1" customWidth="1"/>
    <col min="16" max="16384" width="10" style="78"/>
  </cols>
  <sheetData>
    <row r="2" s="78" customFormat="1" ht="33.6" spans="1:14">
      <c r="A2" s="59"/>
      <c r="B2" s="60"/>
      <c r="C2" s="60"/>
      <c r="D2" s="60"/>
      <c r="E2" s="79" t="s">
        <v>101</v>
      </c>
      <c r="F2" s="79"/>
      <c r="G2" s="79"/>
      <c r="H2" s="79"/>
      <c r="I2" s="79"/>
      <c r="J2" s="79"/>
      <c r="K2" s="75" t="s">
        <v>170</v>
      </c>
      <c r="L2" s="75"/>
      <c r="M2" s="75"/>
      <c r="N2" s="75"/>
    </row>
    <row r="3" s="78" customFormat="1" spans="1:14">
      <c r="A3" s="62"/>
      <c r="B3" s="63"/>
      <c r="C3" s="63"/>
      <c r="D3" s="63"/>
      <c r="E3" s="63"/>
      <c r="F3" s="63"/>
      <c r="G3" s="63"/>
      <c r="H3" s="63"/>
      <c r="I3" s="63"/>
      <c r="J3" s="63"/>
      <c r="K3" s="63"/>
      <c r="L3" s="63"/>
      <c r="M3" s="63"/>
      <c r="N3" s="63"/>
    </row>
    <row r="4" s="78" customFormat="1" spans="1:14">
      <c r="A4" s="59"/>
      <c r="B4" s="64"/>
      <c r="C4" s="64"/>
      <c r="D4" s="64"/>
      <c r="E4" s="64"/>
      <c r="F4" s="64"/>
      <c r="G4" s="64"/>
      <c r="H4" s="64"/>
      <c r="I4" s="64"/>
      <c r="J4" s="64"/>
      <c r="K4" s="64"/>
      <c r="L4" s="64"/>
      <c r="M4" s="64"/>
      <c r="N4" s="64"/>
    </row>
    <row r="5" s="78" customFormat="1" ht="33" customHeight="1" spans="1:14">
      <c r="A5" s="80" t="s">
        <v>146</v>
      </c>
      <c r="B5" s="81" t="s">
        <v>147</v>
      </c>
      <c r="C5" s="9"/>
      <c r="D5" s="81" t="s">
        <v>148</v>
      </c>
      <c r="E5" s="9"/>
      <c r="F5" s="81" t="s">
        <v>149</v>
      </c>
      <c r="G5" s="9"/>
      <c r="H5" s="81" t="s">
        <v>150</v>
      </c>
      <c r="I5" s="81" t="s">
        <v>151</v>
      </c>
      <c r="J5" s="49"/>
      <c r="K5" s="49"/>
      <c r="L5" s="49"/>
      <c r="M5" s="81" t="s">
        <v>152</v>
      </c>
      <c r="N5" s="9"/>
    </row>
    <row r="6" s="78" customFormat="1" ht="33" customHeight="1" spans="1:14">
      <c r="A6" s="82"/>
      <c r="B6" s="9"/>
      <c r="C6" s="9"/>
      <c r="D6" s="9"/>
      <c r="E6" s="9"/>
      <c r="F6" s="9"/>
      <c r="G6" s="9"/>
      <c r="H6" s="9"/>
      <c r="I6" s="81" t="s">
        <v>153</v>
      </c>
      <c r="J6" s="9"/>
      <c r="K6" s="81" t="s">
        <v>154</v>
      </c>
      <c r="L6" s="9"/>
      <c r="M6" s="9"/>
      <c r="N6" s="9"/>
    </row>
    <row r="7" s="78" customFormat="1" ht="28.8" spans="1:14">
      <c r="A7" s="82"/>
      <c r="B7" s="9" t="s">
        <v>11</v>
      </c>
      <c r="C7" s="9" t="s">
        <v>12</v>
      </c>
      <c r="D7" s="9" t="s">
        <v>11</v>
      </c>
      <c r="E7" s="9" t="s">
        <v>12</v>
      </c>
      <c r="F7" s="9" t="s">
        <v>11</v>
      </c>
      <c r="G7" s="9" t="s">
        <v>12</v>
      </c>
      <c r="H7" s="9" t="s">
        <v>13</v>
      </c>
      <c r="I7" s="9" t="s">
        <v>14</v>
      </c>
      <c r="J7" s="9" t="s">
        <v>155</v>
      </c>
      <c r="K7" s="9" t="s">
        <v>14</v>
      </c>
      <c r="L7" s="9" t="s">
        <v>155</v>
      </c>
      <c r="M7" s="9" t="s">
        <v>16</v>
      </c>
      <c r="N7" s="9" t="s">
        <v>17</v>
      </c>
    </row>
    <row r="8" s="78" customFormat="1" spans="1:15">
      <c r="A8" s="83" t="s">
        <v>161</v>
      </c>
      <c r="B8" s="49">
        <v>3000</v>
      </c>
      <c r="C8" s="84">
        <f t="shared" ref="C8:G8" si="0">SUM(B8/25.4)</f>
        <v>118.110236220472</v>
      </c>
      <c r="D8" s="54">
        <v>2120</v>
      </c>
      <c r="E8" s="84">
        <f t="shared" si="0"/>
        <v>83.4645669291339</v>
      </c>
      <c r="F8" s="49">
        <v>145</v>
      </c>
      <c r="G8" s="84">
        <f t="shared" si="0"/>
        <v>5.70866141732284</v>
      </c>
      <c r="H8" s="85" t="s">
        <v>38</v>
      </c>
      <c r="I8" s="97">
        <v>3000</v>
      </c>
      <c r="J8" s="49">
        <f t="shared" ref="J8:J25" si="1">SUM(I8)*2.2046</f>
        <v>6613.8</v>
      </c>
      <c r="K8" s="98">
        <v>2750</v>
      </c>
      <c r="L8" s="54">
        <f t="shared" ref="L8:L25" si="2">SUM(K8)*2.2046</f>
        <v>6062.65</v>
      </c>
      <c r="M8" s="54">
        <v>4160</v>
      </c>
      <c r="N8" s="49">
        <f t="shared" ref="N8:N25" si="3">SUM(M8*2.2046)</f>
        <v>9171.136</v>
      </c>
      <c r="O8" s="78">
        <v>0</v>
      </c>
    </row>
    <row r="9" s="78" customFormat="1" spans="1:15">
      <c r="A9" s="86"/>
      <c r="B9" s="49">
        <v>3300</v>
      </c>
      <c r="C9" s="84">
        <f t="shared" ref="C9:G9" si="4">SUM(B9/25.4)</f>
        <v>129.92125984252</v>
      </c>
      <c r="D9" s="54">
        <v>2270</v>
      </c>
      <c r="E9" s="84">
        <f t="shared" si="4"/>
        <v>89.3700787401575</v>
      </c>
      <c r="F9" s="49">
        <v>145</v>
      </c>
      <c r="G9" s="84">
        <f t="shared" si="4"/>
        <v>5.70866141732284</v>
      </c>
      <c r="H9" s="85" t="s">
        <v>38</v>
      </c>
      <c r="I9" s="97">
        <v>3000</v>
      </c>
      <c r="J9" s="49">
        <f t="shared" si="1"/>
        <v>6613.8</v>
      </c>
      <c r="K9" s="98">
        <v>2750</v>
      </c>
      <c r="L9" s="54">
        <f t="shared" si="2"/>
        <v>6062.65</v>
      </c>
      <c r="M9" s="54">
        <f>M8+O9</f>
        <v>4187</v>
      </c>
      <c r="N9" s="49">
        <f t="shared" si="3"/>
        <v>9230.6602</v>
      </c>
      <c r="O9" s="78">
        <v>27</v>
      </c>
    </row>
    <row r="10" s="78" customFormat="1" spans="1:15">
      <c r="A10" s="86"/>
      <c r="B10" s="49">
        <v>3500</v>
      </c>
      <c r="C10" s="84">
        <f t="shared" ref="C10:G10" si="5">SUM(B10/25.4)</f>
        <v>137.795275590551</v>
      </c>
      <c r="D10" s="54">
        <v>2370</v>
      </c>
      <c r="E10" s="84">
        <f t="shared" si="5"/>
        <v>93.3070866141732</v>
      </c>
      <c r="F10" s="49">
        <v>145</v>
      </c>
      <c r="G10" s="84">
        <f t="shared" si="5"/>
        <v>5.70866141732284</v>
      </c>
      <c r="H10" s="85" t="s">
        <v>38</v>
      </c>
      <c r="I10" s="97">
        <v>2750</v>
      </c>
      <c r="J10" s="49">
        <f t="shared" si="1"/>
        <v>6062.65</v>
      </c>
      <c r="K10" s="98">
        <v>2600</v>
      </c>
      <c r="L10" s="54">
        <f t="shared" si="2"/>
        <v>5731.96</v>
      </c>
      <c r="M10" s="54">
        <f>M8+O10</f>
        <v>4205</v>
      </c>
      <c r="N10" s="49">
        <f t="shared" si="3"/>
        <v>9270.343</v>
      </c>
      <c r="O10" s="78">
        <v>45</v>
      </c>
    </row>
    <row r="11" s="78" customFormat="1" spans="1:15">
      <c r="A11" s="86"/>
      <c r="B11" s="49">
        <v>4000</v>
      </c>
      <c r="C11" s="84">
        <f t="shared" ref="C11:G11" si="6">SUM(B11/25.4)</f>
        <v>157.48031496063</v>
      </c>
      <c r="D11" s="54">
        <v>2670</v>
      </c>
      <c r="E11" s="84">
        <f t="shared" si="6"/>
        <v>105.11811023622</v>
      </c>
      <c r="F11" s="49">
        <v>145</v>
      </c>
      <c r="G11" s="84">
        <f t="shared" si="6"/>
        <v>5.70866141732284</v>
      </c>
      <c r="H11" s="85" t="s">
        <v>39</v>
      </c>
      <c r="I11" s="97">
        <v>2600</v>
      </c>
      <c r="J11" s="49">
        <f t="shared" si="1"/>
        <v>5731.96</v>
      </c>
      <c r="K11" s="98">
        <v>2500</v>
      </c>
      <c r="L11" s="54">
        <f t="shared" si="2"/>
        <v>5511.5</v>
      </c>
      <c r="M11" s="54">
        <f>M8+O11</f>
        <v>4297</v>
      </c>
      <c r="N11" s="49">
        <f t="shared" si="3"/>
        <v>9473.1662</v>
      </c>
      <c r="O11" s="78">
        <v>137</v>
      </c>
    </row>
    <row r="12" s="78" customFormat="1" spans="1:15">
      <c r="A12" s="86"/>
      <c r="B12" s="49">
        <v>4500</v>
      </c>
      <c r="C12" s="84">
        <f t="shared" ref="C12:G12" si="7">SUM(B12/25.4)</f>
        <v>177.165354330709</v>
      </c>
      <c r="D12" s="54">
        <v>2920</v>
      </c>
      <c r="E12" s="84">
        <f t="shared" si="7"/>
        <v>114.96062992126</v>
      </c>
      <c r="F12" s="49">
        <v>145</v>
      </c>
      <c r="G12" s="84">
        <f t="shared" si="7"/>
        <v>5.70866141732284</v>
      </c>
      <c r="H12" s="85" t="s">
        <v>39</v>
      </c>
      <c r="I12" s="97">
        <v>2400</v>
      </c>
      <c r="J12" s="49">
        <f t="shared" si="1"/>
        <v>5291.04</v>
      </c>
      <c r="K12" s="98">
        <v>2300</v>
      </c>
      <c r="L12" s="54">
        <f t="shared" si="2"/>
        <v>5070.58</v>
      </c>
      <c r="M12" s="54">
        <f>M8+O12</f>
        <v>4342</v>
      </c>
      <c r="N12" s="49">
        <f t="shared" si="3"/>
        <v>9572.3732</v>
      </c>
      <c r="O12" s="78">
        <v>182</v>
      </c>
    </row>
    <row r="13" s="78" customFormat="1" spans="1:15">
      <c r="A13" s="86"/>
      <c r="B13" s="87">
        <v>5000</v>
      </c>
      <c r="C13" s="84">
        <f t="shared" ref="C13:G13" si="8">SUM(B13/25.4)</f>
        <v>196.850393700787</v>
      </c>
      <c r="D13" s="54">
        <v>3220</v>
      </c>
      <c r="E13" s="84">
        <f t="shared" si="8"/>
        <v>126.771653543307</v>
      </c>
      <c r="F13" s="49">
        <v>145</v>
      </c>
      <c r="G13" s="84">
        <f t="shared" si="8"/>
        <v>5.70866141732284</v>
      </c>
      <c r="H13" s="85" t="s">
        <v>40</v>
      </c>
      <c r="I13" s="97">
        <v>2200</v>
      </c>
      <c r="J13" s="49">
        <f t="shared" si="1"/>
        <v>4850.12</v>
      </c>
      <c r="K13" s="98">
        <v>2100</v>
      </c>
      <c r="L13" s="54">
        <f t="shared" si="2"/>
        <v>4629.66</v>
      </c>
      <c r="M13" s="54">
        <f>M8+O13</f>
        <v>4387</v>
      </c>
      <c r="N13" s="49">
        <f t="shared" si="3"/>
        <v>9671.5802</v>
      </c>
      <c r="O13" s="78">
        <v>227</v>
      </c>
    </row>
    <row r="14" s="78" customFormat="1" spans="1:15">
      <c r="A14" s="86"/>
      <c r="B14" s="87">
        <v>5500</v>
      </c>
      <c r="C14" s="84">
        <f t="shared" ref="C14:G14" si="9">SUM(B14/25.4)</f>
        <v>216.535433070866</v>
      </c>
      <c r="D14" s="54">
        <v>3670</v>
      </c>
      <c r="E14" s="84">
        <f t="shared" si="9"/>
        <v>144.488188976378</v>
      </c>
      <c r="F14" s="49">
        <v>145</v>
      </c>
      <c r="G14" s="84">
        <f t="shared" si="9"/>
        <v>5.70866141732284</v>
      </c>
      <c r="H14" s="85" t="s">
        <v>40</v>
      </c>
      <c r="I14" s="97">
        <v>2100</v>
      </c>
      <c r="J14" s="49">
        <f t="shared" si="1"/>
        <v>4629.66</v>
      </c>
      <c r="K14" s="98">
        <v>2000</v>
      </c>
      <c r="L14" s="54">
        <f t="shared" si="2"/>
        <v>4409.2</v>
      </c>
      <c r="M14" s="54">
        <f>M8+O14</f>
        <v>4487</v>
      </c>
      <c r="N14" s="49">
        <f t="shared" si="3"/>
        <v>9892.0402</v>
      </c>
      <c r="O14" s="78">
        <v>327</v>
      </c>
    </row>
    <row r="15" s="78" customFormat="1" spans="1:15">
      <c r="A15" s="88"/>
      <c r="B15" s="87">
        <v>6000</v>
      </c>
      <c r="C15" s="84">
        <f t="shared" ref="C15:G15" si="10">SUM(B15/25.4)</f>
        <v>236.220472440945</v>
      </c>
      <c r="D15" s="54">
        <v>4020</v>
      </c>
      <c r="E15" s="84">
        <f t="shared" si="10"/>
        <v>158.267716535433</v>
      </c>
      <c r="F15" s="49">
        <v>145</v>
      </c>
      <c r="G15" s="84">
        <f t="shared" si="10"/>
        <v>5.70866141732284</v>
      </c>
      <c r="H15" s="85" t="s">
        <v>40</v>
      </c>
      <c r="I15" s="97">
        <v>2000</v>
      </c>
      <c r="J15" s="49">
        <f t="shared" si="1"/>
        <v>4409.2</v>
      </c>
      <c r="K15" s="98">
        <v>1900</v>
      </c>
      <c r="L15" s="54">
        <f t="shared" si="2"/>
        <v>4188.74</v>
      </c>
      <c r="M15" s="54">
        <f>M8+O15</f>
        <v>4534</v>
      </c>
      <c r="N15" s="49">
        <f t="shared" si="3"/>
        <v>9995.6564</v>
      </c>
      <c r="O15" s="78">
        <v>374</v>
      </c>
    </row>
    <row r="16" s="78" customFormat="1" spans="1:15">
      <c r="A16" s="80" t="s">
        <v>162</v>
      </c>
      <c r="B16" s="49">
        <v>2500</v>
      </c>
      <c r="C16" s="84">
        <f t="shared" ref="C16:G16" si="11">SUM(B16/25.4)</f>
        <v>98.4251968503937</v>
      </c>
      <c r="D16" s="54">
        <v>1870</v>
      </c>
      <c r="E16" s="84">
        <f t="shared" si="11"/>
        <v>73.6220472440945</v>
      </c>
      <c r="F16" s="49">
        <v>708</v>
      </c>
      <c r="G16" s="84">
        <f t="shared" si="11"/>
        <v>27.8740157480315</v>
      </c>
      <c r="H16" s="85" t="s">
        <v>38</v>
      </c>
      <c r="I16" s="97">
        <v>2500</v>
      </c>
      <c r="J16" s="49">
        <f t="shared" si="1"/>
        <v>5511.5</v>
      </c>
      <c r="K16" s="98">
        <v>2250</v>
      </c>
      <c r="L16" s="54">
        <f t="shared" si="2"/>
        <v>4960.35</v>
      </c>
      <c r="M16" s="54">
        <f>M8+O16</f>
        <v>4185</v>
      </c>
      <c r="N16" s="49">
        <f t="shared" si="3"/>
        <v>9226.251</v>
      </c>
      <c r="O16" s="78">
        <v>25</v>
      </c>
    </row>
    <row r="17" s="78" customFormat="1" spans="1:15">
      <c r="A17" s="80"/>
      <c r="B17" s="49">
        <v>3000</v>
      </c>
      <c r="C17" s="84">
        <f t="shared" ref="C17:G17" si="12">SUM(B17/25.4)</f>
        <v>118.110236220472</v>
      </c>
      <c r="D17" s="54">
        <v>2120</v>
      </c>
      <c r="E17" s="84">
        <f t="shared" si="12"/>
        <v>83.4645669291339</v>
      </c>
      <c r="F17" s="49">
        <v>958</v>
      </c>
      <c r="G17" s="84">
        <f t="shared" si="12"/>
        <v>37.7165354330709</v>
      </c>
      <c r="H17" s="85" t="s">
        <v>38</v>
      </c>
      <c r="I17" s="97">
        <v>3000</v>
      </c>
      <c r="J17" s="49">
        <f t="shared" si="1"/>
        <v>6613.8</v>
      </c>
      <c r="K17" s="98">
        <v>2750</v>
      </c>
      <c r="L17" s="54">
        <f t="shared" si="2"/>
        <v>6062.65</v>
      </c>
      <c r="M17" s="54">
        <f>M8+O17</f>
        <v>4232</v>
      </c>
      <c r="N17" s="49">
        <f t="shared" si="3"/>
        <v>9329.8672</v>
      </c>
      <c r="O17" s="78">
        <v>72</v>
      </c>
    </row>
    <row r="18" s="78" customFormat="1" spans="1:15">
      <c r="A18" s="80"/>
      <c r="B18" s="49">
        <v>3500</v>
      </c>
      <c r="C18" s="84">
        <f t="shared" ref="C18:G18" si="13">SUM(B18/25.4)</f>
        <v>137.795275590551</v>
      </c>
      <c r="D18" s="54">
        <v>2370</v>
      </c>
      <c r="E18" s="84">
        <f t="shared" si="13"/>
        <v>93.3070866141732</v>
      </c>
      <c r="F18" s="49">
        <v>1208</v>
      </c>
      <c r="G18" s="84">
        <f t="shared" si="13"/>
        <v>47.5590551181102</v>
      </c>
      <c r="H18" s="85" t="s">
        <v>38</v>
      </c>
      <c r="I18" s="97">
        <v>2750</v>
      </c>
      <c r="J18" s="49">
        <f t="shared" si="1"/>
        <v>6062.65</v>
      </c>
      <c r="K18" s="98">
        <v>2600</v>
      </c>
      <c r="L18" s="54">
        <f t="shared" si="2"/>
        <v>5731.96</v>
      </c>
      <c r="M18" s="54">
        <f>M8+O18</f>
        <v>4279</v>
      </c>
      <c r="N18" s="49">
        <f t="shared" si="3"/>
        <v>9433.4834</v>
      </c>
      <c r="O18" s="78">
        <v>119</v>
      </c>
    </row>
    <row r="19" s="78" customFormat="1" spans="1:15">
      <c r="A19" s="89" t="s">
        <v>163</v>
      </c>
      <c r="B19" s="49">
        <v>3600</v>
      </c>
      <c r="C19" s="84">
        <f t="shared" ref="C19:G19" si="14">SUM(B19/25.4)</f>
        <v>141.732283464567</v>
      </c>
      <c r="D19" s="54">
        <v>1815</v>
      </c>
      <c r="E19" s="84">
        <f t="shared" si="14"/>
        <v>71.4566929133858</v>
      </c>
      <c r="F19" s="49">
        <v>703</v>
      </c>
      <c r="G19" s="84">
        <f t="shared" si="14"/>
        <v>27.6771653543307</v>
      </c>
      <c r="H19" s="85" t="s">
        <v>39</v>
      </c>
      <c r="I19" s="97">
        <v>2650</v>
      </c>
      <c r="J19" s="49">
        <f t="shared" si="1"/>
        <v>5842.19</v>
      </c>
      <c r="K19" s="98">
        <v>2450</v>
      </c>
      <c r="L19" s="54">
        <f t="shared" si="2"/>
        <v>5401.27</v>
      </c>
      <c r="M19" s="54">
        <f>M8+O19</f>
        <v>4371</v>
      </c>
      <c r="N19" s="49">
        <f t="shared" si="3"/>
        <v>9636.3066</v>
      </c>
      <c r="O19" s="78">
        <v>211</v>
      </c>
    </row>
    <row r="20" s="78" customFormat="1" spans="1:15">
      <c r="A20" s="90"/>
      <c r="B20" s="49">
        <v>4000</v>
      </c>
      <c r="C20" s="84">
        <f t="shared" ref="C20:G20" si="15">SUM(B20/25.4)</f>
        <v>157.48031496063</v>
      </c>
      <c r="D20" s="54">
        <v>1950</v>
      </c>
      <c r="E20" s="84">
        <f t="shared" si="15"/>
        <v>76.7716535433071</v>
      </c>
      <c r="F20" s="49">
        <v>838</v>
      </c>
      <c r="G20" s="84">
        <f t="shared" si="15"/>
        <v>32.992125984252</v>
      </c>
      <c r="H20" s="85" t="s">
        <v>39</v>
      </c>
      <c r="I20" s="97">
        <v>2450</v>
      </c>
      <c r="J20" s="49">
        <f t="shared" si="1"/>
        <v>5401.27</v>
      </c>
      <c r="K20" s="98">
        <v>2250</v>
      </c>
      <c r="L20" s="54">
        <f t="shared" si="2"/>
        <v>4960.35</v>
      </c>
      <c r="M20" s="54">
        <f>M8+O20</f>
        <v>4390</v>
      </c>
      <c r="N20" s="49">
        <f t="shared" si="3"/>
        <v>9678.194</v>
      </c>
      <c r="O20" s="78">
        <v>230</v>
      </c>
    </row>
    <row r="21" s="78" customFormat="1" spans="1:15">
      <c r="A21" s="90"/>
      <c r="B21" s="49">
        <v>4500</v>
      </c>
      <c r="C21" s="84">
        <f t="shared" ref="C21:G21" si="16">SUM(B21/25.4)</f>
        <v>177.165354330709</v>
      </c>
      <c r="D21" s="54">
        <v>2120</v>
      </c>
      <c r="E21" s="84">
        <f t="shared" si="16"/>
        <v>83.4645669291339</v>
      </c>
      <c r="F21" s="49">
        <v>1003</v>
      </c>
      <c r="G21" s="84">
        <f t="shared" si="16"/>
        <v>39.488188976378</v>
      </c>
      <c r="H21" s="85" t="s">
        <v>39</v>
      </c>
      <c r="I21" s="97">
        <v>2250</v>
      </c>
      <c r="J21" s="49">
        <f t="shared" si="1"/>
        <v>4960.35</v>
      </c>
      <c r="K21" s="98">
        <v>2050</v>
      </c>
      <c r="L21" s="54">
        <f t="shared" si="2"/>
        <v>4519.43</v>
      </c>
      <c r="M21" s="54">
        <f>M8+O21</f>
        <v>4454</v>
      </c>
      <c r="N21" s="49">
        <f t="shared" si="3"/>
        <v>9819.2884</v>
      </c>
      <c r="O21" s="78">
        <v>294</v>
      </c>
    </row>
    <row r="22" s="78" customFormat="1" spans="1:15">
      <c r="A22" s="90"/>
      <c r="B22" s="49">
        <v>4700</v>
      </c>
      <c r="C22" s="84">
        <f t="shared" ref="C22:G22" si="17">SUM(B22/25.4)</f>
        <v>185.03937007874</v>
      </c>
      <c r="D22" s="54">
        <v>2190</v>
      </c>
      <c r="E22" s="84">
        <f t="shared" si="17"/>
        <v>86.2204724409449</v>
      </c>
      <c r="F22" s="49">
        <v>1073</v>
      </c>
      <c r="G22" s="84">
        <f t="shared" si="17"/>
        <v>42.244094488189</v>
      </c>
      <c r="H22" s="85" t="s">
        <v>39</v>
      </c>
      <c r="I22" s="97">
        <v>2100</v>
      </c>
      <c r="J22" s="49">
        <f t="shared" si="1"/>
        <v>4629.66</v>
      </c>
      <c r="K22" s="98">
        <v>1950</v>
      </c>
      <c r="L22" s="54">
        <f t="shared" si="2"/>
        <v>4298.97</v>
      </c>
      <c r="M22" s="54">
        <f>M8+O22</f>
        <v>4474</v>
      </c>
      <c r="N22" s="49">
        <f t="shared" si="3"/>
        <v>9863.3804</v>
      </c>
      <c r="O22" s="78">
        <v>314</v>
      </c>
    </row>
    <row r="23" s="78" customFormat="1" spans="1:15">
      <c r="A23" s="90"/>
      <c r="B23" s="49">
        <v>5000</v>
      </c>
      <c r="C23" s="84">
        <f t="shared" ref="C23:G23" si="18">SUM(B23/25.4)</f>
        <v>196.850393700787</v>
      </c>
      <c r="D23" s="54">
        <v>2295</v>
      </c>
      <c r="E23" s="84">
        <f t="shared" si="18"/>
        <v>90.3543307086614</v>
      </c>
      <c r="F23" s="49">
        <v>1173</v>
      </c>
      <c r="G23" s="84">
        <f t="shared" si="18"/>
        <v>46.1811023622047</v>
      </c>
      <c r="H23" s="85" t="s">
        <v>40</v>
      </c>
      <c r="I23" s="97">
        <v>1900</v>
      </c>
      <c r="J23" s="49">
        <f t="shared" si="1"/>
        <v>4188.74</v>
      </c>
      <c r="K23" s="98">
        <v>1600</v>
      </c>
      <c r="L23" s="54">
        <f t="shared" si="2"/>
        <v>3527.36</v>
      </c>
      <c r="M23" s="54">
        <f>M8+O23</f>
        <v>4501</v>
      </c>
      <c r="N23" s="49">
        <f t="shared" si="3"/>
        <v>9922.9046</v>
      </c>
      <c r="O23" s="78">
        <v>341</v>
      </c>
    </row>
    <row r="24" s="78" customFormat="1" spans="1:15">
      <c r="A24" s="90"/>
      <c r="B24" s="49">
        <v>5500</v>
      </c>
      <c r="C24" s="84">
        <f t="shared" ref="C24:G24" si="19">SUM(B24/25.4)</f>
        <v>216.535433070866</v>
      </c>
      <c r="D24" s="54">
        <v>2450</v>
      </c>
      <c r="E24" s="84">
        <f t="shared" si="19"/>
        <v>96.4566929133858</v>
      </c>
      <c r="F24" s="49">
        <v>1493</v>
      </c>
      <c r="G24" s="84">
        <f t="shared" si="19"/>
        <v>58.7795275590551</v>
      </c>
      <c r="H24" s="85" t="s">
        <v>40</v>
      </c>
      <c r="I24" s="97">
        <v>1700</v>
      </c>
      <c r="J24" s="49">
        <f t="shared" si="1"/>
        <v>3747.82</v>
      </c>
      <c r="K24" s="98">
        <v>1450</v>
      </c>
      <c r="L24" s="54">
        <f t="shared" si="2"/>
        <v>3196.67</v>
      </c>
      <c r="M24" s="54">
        <f>M8+O24</f>
        <v>4682</v>
      </c>
      <c r="N24" s="49">
        <f t="shared" si="3"/>
        <v>10321.9372</v>
      </c>
      <c r="O24" s="78">
        <v>522</v>
      </c>
    </row>
    <row r="25" s="78" customFormat="1" spans="1:15">
      <c r="A25" s="90"/>
      <c r="B25" s="49">
        <v>6000</v>
      </c>
      <c r="C25" s="84">
        <f t="shared" ref="C25:G25" si="20">SUM(B25/25.4)</f>
        <v>236.220472440945</v>
      </c>
      <c r="D25" s="54">
        <v>2630</v>
      </c>
      <c r="E25" s="84">
        <f t="shared" si="20"/>
        <v>103.543307086614</v>
      </c>
      <c r="F25" s="49">
        <v>1743</v>
      </c>
      <c r="G25" s="84">
        <f t="shared" si="20"/>
        <v>68.6220472440945</v>
      </c>
      <c r="H25" s="85" t="s">
        <v>40</v>
      </c>
      <c r="I25" s="97">
        <v>1500</v>
      </c>
      <c r="J25" s="49">
        <f t="shared" si="1"/>
        <v>3306.9</v>
      </c>
      <c r="K25" s="98">
        <v>1300</v>
      </c>
      <c r="L25" s="54">
        <f t="shared" si="2"/>
        <v>2865.98</v>
      </c>
      <c r="M25" s="54">
        <f>M8+O25</f>
        <v>4749</v>
      </c>
      <c r="N25" s="49">
        <f t="shared" si="3"/>
        <v>10469.6454</v>
      </c>
      <c r="O25" s="78">
        <v>589</v>
      </c>
    </row>
    <row r="28" s="78" customFormat="1" ht="33.6" spans="1:14">
      <c r="A28" s="64"/>
      <c r="B28" s="60"/>
      <c r="C28" s="60"/>
      <c r="D28" s="60"/>
      <c r="E28" s="79" t="s">
        <v>101</v>
      </c>
      <c r="F28" s="79"/>
      <c r="G28" s="79"/>
      <c r="H28" s="79"/>
      <c r="I28" s="79"/>
      <c r="J28" s="79"/>
      <c r="K28" s="75" t="s">
        <v>171</v>
      </c>
      <c r="L28" s="75"/>
      <c r="M28" s="75"/>
      <c r="N28" s="75"/>
    </row>
    <row r="29" s="78" customFormat="1" spans="1:14">
      <c r="A29" s="63"/>
      <c r="B29" s="63"/>
      <c r="C29" s="63"/>
      <c r="D29" s="63"/>
      <c r="E29" s="63"/>
      <c r="F29" s="63"/>
      <c r="G29" s="63"/>
      <c r="H29" s="63"/>
      <c r="I29" s="63"/>
      <c r="J29" s="63"/>
      <c r="K29" s="63"/>
      <c r="L29" s="63"/>
      <c r="M29" s="63"/>
      <c r="N29" s="63"/>
    </row>
    <row r="30" s="78" customFormat="1" spans="1:14">
      <c r="A30" s="59"/>
      <c r="B30" s="64"/>
      <c r="C30" s="64"/>
      <c r="D30" s="64"/>
      <c r="E30" s="64"/>
      <c r="F30" s="64"/>
      <c r="G30" s="64"/>
      <c r="H30" s="64"/>
      <c r="I30" s="64"/>
      <c r="J30" s="64"/>
      <c r="K30" s="64"/>
      <c r="L30" s="64"/>
      <c r="M30" s="64"/>
      <c r="N30" s="64"/>
    </row>
    <row r="31" s="78" customFormat="1" spans="1:14">
      <c r="A31" s="91" t="s">
        <v>146</v>
      </c>
      <c r="B31" s="81" t="s">
        <v>147</v>
      </c>
      <c r="C31" s="9"/>
      <c r="D31" s="81" t="s">
        <v>148</v>
      </c>
      <c r="E31" s="9"/>
      <c r="F31" s="81" t="s">
        <v>149</v>
      </c>
      <c r="G31" s="9"/>
      <c r="H31" s="81" t="s">
        <v>150</v>
      </c>
      <c r="I31" s="81" t="s">
        <v>151</v>
      </c>
      <c r="J31" s="49"/>
      <c r="K31" s="49"/>
      <c r="L31" s="49"/>
      <c r="M31" s="81" t="s">
        <v>152</v>
      </c>
      <c r="N31" s="9"/>
    </row>
    <row r="32" s="78" customFormat="1" spans="1:14">
      <c r="A32" s="50"/>
      <c r="B32" s="9"/>
      <c r="C32" s="9"/>
      <c r="D32" s="9"/>
      <c r="E32" s="9"/>
      <c r="F32" s="9"/>
      <c r="G32" s="9"/>
      <c r="H32" s="9"/>
      <c r="I32" s="81" t="s">
        <v>153</v>
      </c>
      <c r="J32" s="9"/>
      <c r="K32" s="81" t="s">
        <v>154</v>
      </c>
      <c r="L32" s="9"/>
      <c r="M32" s="9"/>
      <c r="N32" s="9"/>
    </row>
    <row r="33" s="78" customFormat="1" ht="28.8" spans="1:14">
      <c r="A33" s="50"/>
      <c r="B33" s="9" t="s">
        <v>11</v>
      </c>
      <c r="C33" s="9" t="s">
        <v>12</v>
      </c>
      <c r="D33" s="9" t="s">
        <v>11</v>
      </c>
      <c r="E33" s="9" t="s">
        <v>12</v>
      </c>
      <c r="F33" s="9" t="s">
        <v>11</v>
      </c>
      <c r="G33" s="9" t="s">
        <v>12</v>
      </c>
      <c r="H33" s="9" t="s">
        <v>13</v>
      </c>
      <c r="I33" s="9" t="s">
        <v>14</v>
      </c>
      <c r="J33" s="9" t="s">
        <v>155</v>
      </c>
      <c r="K33" s="9" t="s">
        <v>14</v>
      </c>
      <c r="L33" s="9" t="s">
        <v>155</v>
      </c>
      <c r="M33" s="9" t="s">
        <v>16</v>
      </c>
      <c r="N33" s="9" t="s">
        <v>17</v>
      </c>
    </row>
    <row r="34" s="78" customFormat="1" spans="1:15">
      <c r="A34" s="92" t="s">
        <v>161</v>
      </c>
      <c r="B34" s="49">
        <v>3000</v>
      </c>
      <c r="C34" s="84">
        <f t="shared" ref="C34:G34" si="21">SUM(B34/25.4)</f>
        <v>118.110236220472</v>
      </c>
      <c r="D34" s="54">
        <v>2120</v>
      </c>
      <c r="E34" s="84">
        <f t="shared" si="21"/>
        <v>83.4645669291339</v>
      </c>
      <c r="F34" s="49">
        <v>145</v>
      </c>
      <c r="G34" s="84">
        <f t="shared" si="21"/>
        <v>5.70866141732284</v>
      </c>
      <c r="H34" s="85" t="s">
        <v>38</v>
      </c>
      <c r="I34" s="97">
        <v>3500</v>
      </c>
      <c r="J34" s="49">
        <f t="shared" ref="J34:J56" si="22">SUM(I34)*2.2046</f>
        <v>7716.1</v>
      </c>
      <c r="K34" s="98">
        <v>3250</v>
      </c>
      <c r="L34" s="54">
        <f t="shared" ref="L34:L56" si="23">SUM(K34)*2.2046</f>
        <v>7164.95</v>
      </c>
      <c r="M34" s="54">
        <v>4490</v>
      </c>
      <c r="N34" s="49">
        <f t="shared" ref="N34:N56" si="24">SUM(M34*2.2046)</f>
        <v>9898.654</v>
      </c>
      <c r="O34" s="78">
        <v>0</v>
      </c>
    </row>
    <row r="35" s="78" customFormat="1" spans="1:15">
      <c r="A35" s="93"/>
      <c r="B35" s="49">
        <v>3300</v>
      </c>
      <c r="C35" s="84">
        <f t="shared" ref="C35:G35" si="25">SUM(B35/25.4)</f>
        <v>129.92125984252</v>
      </c>
      <c r="D35" s="54">
        <v>2270</v>
      </c>
      <c r="E35" s="84">
        <f t="shared" si="25"/>
        <v>89.3700787401575</v>
      </c>
      <c r="F35" s="49">
        <v>145</v>
      </c>
      <c r="G35" s="84">
        <f t="shared" si="25"/>
        <v>5.70866141732284</v>
      </c>
      <c r="H35" s="85" t="s">
        <v>38</v>
      </c>
      <c r="I35" s="97">
        <v>3450</v>
      </c>
      <c r="J35" s="49">
        <f t="shared" si="22"/>
        <v>7605.87</v>
      </c>
      <c r="K35" s="98">
        <v>3200</v>
      </c>
      <c r="L35" s="54">
        <f t="shared" si="23"/>
        <v>7054.72</v>
      </c>
      <c r="M35" s="54">
        <f>M34+O35</f>
        <v>4517</v>
      </c>
      <c r="N35" s="49">
        <f t="shared" si="24"/>
        <v>9958.1782</v>
      </c>
      <c r="O35" s="78">
        <v>27</v>
      </c>
    </row>
    <row r="36" s="78" customFormat="1" spans="1:15">
      <c r="A36" s="93"/>
      <c r="B36" s="49">
        <v>3500</v>
      </c>
      <c r="C36" s="84">
        <f t="shared" ref="C36:G36" si="26">SUM(B36/25.4)</f>
        <v>137.795275590551</v>
      </c>
      <c r="D36" s="54">
        <v>2370</v>
      </c>
      <c r="E36" s="84">
        <f t="shared" si="26"/>
        <v>93.3070866141732</v>
      </c>
      <c r="F36" s="49">
        <v>145</v>
      </c>
      <c r="G36" s="84">
        <f t="shared" si="26"/>
        <v>5.70866141732284</v>
      </c>
      <c r="H36" s="85" t="s">
        <v>38</v>
      </c>
      <c r="I36" s="97">
        <v>3250</v>
      </c>
      <c r="J36" s="49">
        <f t="shared" si="22"/>
        <v>7164.95</v>
      </c>
      <c r="K36" s="98">
        <v>3100</v>
      </c>
      <c r="L36" s="54">
        <f t="shared" si="23"/>
        <v>6834.26</v>
      </c>
      <c r="M36" s="54">
        <f t="shared" ref="M36:M56" si="27">4490+O36</f>
        <v>4535</v>
      </c>
      <c r="N36" s="49">
        <f t="shared" si="24"/>
        <v>9997.861</v>
      </c>
      <c r="O36" s="78">
        <v>45</v>
      </c>
    </row>
    <row r="37" s="78" customFormat="1" spans="1:15">
      <c r="A37" s="93"/>
      <c r="B37" s="49">
        <v>4000</v>
      </c>
      <c r="C37" s="84">
        <f t="shared" ref="C37:G37" si="28">SUM(B37/25.4)</f>
        <v>157.48031496063</v>
      </c>
      <c r="D37" s="54">
        <v>2670</v>
      </c>
      <c r="E37" s="84">
        <f t="shared" si="28"/>
        <v>105.11811023622</v>
      </c>
      <c r="F37" s="49">
        <v>145</v>
      </c>
      <c r="G37" s="84">
        <f t="shared" si="28"/>
        <v>5.70866141732284</v>
      </c>
      <c r="H37" s="85" t="s">
        <v>39</v>
      </c>
      <c r="I37" s="97">
        <v>3100</v>
      </c>
      <c r="J37" s="49">
        <f t="shared" si="22"/>
        <v>6834.26</v>
      </c>
      <c r="K37" s="98">
        <v>3000</v>
      </c>
      <c r="L37" s="54">
        <f t="shared" si="23"/>
        <v>6613.8</v>
      </c>
      <c r="M37" s="54">
        <f t="shared" si="27"/>
        <v>4627</v>
      </c>
      <c r="N37" s="49">
        <f t="shared" si="24"/>
        <v>10200.6842</v>
      </c>
      <c r="O37" s="78">
        <v>137</v>
      </c>
    </row>
    <row r="38" s="78" customFormat="1" spans="1:15">
      <c r="A38" s="93"/>
      <c r="B38" s="49">
        <v>4500</v>
      </c>
      <c r="C38" s="84">
        <f t="shared" ref="C38:G38" si="29">SUM(B38/25.4)</f>
        <v>177.165354330709</v>
      </c>
      <c r="D38" s="54">
        <v>2920</v>
      </c>
      <c r="E38" s="84">
        <f t="shared" si="29"/>
        <v>114.96062992126</v>
      </c>
      <c r="F38" s="49">
        <v>145</v>
      </c>
      <c r="G38" s="84">
        <f t="shared" si="29"/>
        <v>5.70866141732284</v>
      </c>
      <c r="H38" s="85" t="s">
        <v>39</v>
      </c>
      <c r="I38" s="97">
        <v>2900</v>
      </c>
      <c r="J38" s="49">
        <f t="shared" si="22"/>
        <v>6393.34</v>
      </c>
      <c r="K38" s="98">
        <v>2800</v>
      </c>
      <c r="L38" s="54">
        <f t="shared" si="23"/>
        <v>6172.88</v>
      </c>
      <c r="M38" s="54">
        <f t="shared" si="27"/>
        <v>4672</v>
      </c>
      <c r="N38" s="49">
        <f t="shared" si="24"/>
        <v>10299.8912</v>
      </c>
      <c r="O38" s="78">
        <v>182</v>
      </c>
    </row>
    <row r="39" s="78" customFormat="1" spans="1:15">
      <c r="A39" s="93"/>
      <c r="B39" s="49">
        <v>5000</v>
      </c>
      <c r="C39" s="84">
        <f t="shared" ref="C39:G39" si="30">SUM(B39/25.4)</f>
        <v>196.850393700787</v>
      </c>
      <c r="D39" s="54">
        <v>3220</v>
      </c>
      <c r="E39" s="84">
        <f t="shared" si="30"/>
        <v>126.771653543307</v>
      </c>
      <c r="F39" s="49">
        <v>145</v>
      </c>
      <c r="G39" s="84">
        <f t="shared" si="30"/>
        <v>5.70866141732284</v>
      </c>
      <c r="H39" s="85" t="s">
        <v>40</v>
      </c>
      <c r="I39" s="97">
        <v>2700</v>
      </c>
      <c r="J39" s="49">
        <f t="shared" si="22"/>
        <v>5952.42</v>
      </c>
      <c r="K39" s="98">
        <v>2600</v>
      </c>
      <c r="L39" s="54">
        <f t="shared" si="23"/>
        <v>5731.96</v>
      </c>
      <c r="M39" s="54">
        <f t="shared" si="27"/>
        <v>4717</v>
      </c>
      <c r="N39" s="49">
        <f t="shared" si="24"/>
        <v>10399.0982</v>
      </c>
      <c r="O39" s="78">
        <v>227</v>
      </c>
    </row>
    <row r="40" s="78" customFormat="1" spans="1:15">
      <c r="A40" s="93"/>
      <c r="B40" s="49">
        <v>5500</v>
      </c>
      <c r="C40" s="84">
        <f t="shared" ref="C40:G40" si="31">SUM(B40/25.4)</f>
        <v>216.535433070866</v>
      </c>
      <c r="D40" s="54">
        <v>3670</v>
      </c>
      <c r="E40" s="84">
        <f t="shared" si="31"/>
        <v>144.488188976378</v>
      </c>
      <c r="F40" s="49">
        <v>145</v>
      </c>
      <c r="G40" s="84">
        <f t="shared" si="31"/>
        <v>5.70866141732284</v>
      </c>
      <c r="H40" s="85" t="s">
        <v>40</v>
      </c>
      <c r="I40" s="97">
        <v>2600</v>
      </c>
      <c r="J40" s="49">
        <f t="shared" si="22"/>
        <v>5731.96</v>
      </c>
      <c r="K40" s="98">
        <v>2500</v>
      </c>
      <c r="L40" s="54">
        <f t="shared" si="23"/>
        <v>5511.5</v>
      </c>
      <c r="M40" s="54">
        <f t="shared" si="27"/>
        <v>4817</v>
      </c>
      <c r="N40" s="49">
        <f t="shared" si="24"/>
        <v>10619.5582</v>
      </c>
      <c r="O40" s="78">
        <v>327</v>
      </c>
    </row>
    <row r="41" s="78" customFormat="1" spans="1:15">
      <c r="A41" s="94"/>
      <c r="B41" s="49">
        <v>6000</v>
      </c>
      <c r="C41" s="84">
        <f t="shared" ref="C41:G41" si="32">SUM(B41/25.4)</f>
        <v>236.220472440945</v>
      </c>
      <c r="D41" s="54">
        <v>4020</v>
      </c>
      <c r="E41" s="84">
        <f t="shared" si="32"/>
        <v>158.267716535433</v>
      </c>
      <c r="F41" s="49">
        <v>145</v>
      </c>
      <c r="G41" s="84">
        <f t="shared" si="32"/>
        <v>5.70866141732284</v>
      </c>
      <c r="H41" s="85" t="s">
        <v>40</v>
      </c>
      <c r="I41" s="97">
        <v>2500</v>
      </c>
      <c r="J41" s="49">
        <f t="shared" si="22"/>
        <v>5511.5</v>
      </c>
      <c r="K41" s="98">
        <v>2400</v>
      </c>
      <c r="L41" s="54">
        <f t="shared" si="23"/>
        <v>5291.04</v>
      </c>
      <c r="M41" s="54">
        <f t="shared" si="27"/>
        <v>4864</v>
      </c>
      <c r="N41" s="49">
        <f t="shared" si="24"/>
        <v>10723.1744</v>
      </c>
      <c r="O41" s="78">
        <v>374</v>
      </c>
    </row>
    <row r="42" s="78" customFormat="1" ht="24" customHeight="1" spans="1:15">
      <c r="A42" s="95" t="s">
        <v>172</v>
      </c>
      <c r="B42" s="49">
        <v>3000</v>
      </c>
      <c r="C42" s="84">
        <f t="shared" ref="C42:G42" si="33">SUM(B42/25.4)</f>
        <v>118.110236220472</v>
      </c>
      <c r="D42" s="54">
        <v>2120</v>
      </c>
      <c r="E42" s="84">
        <f t="shared" si="33"/>
        <v>83.4645669291339</v>
      </c>
      <c r="F42" s="49">
        <v>145</v>
      </c>
      <c r="G42" s="84">
        <f t="shared" si="33"/>
        <v>5.70866141732284</v>
      </c>
      <c r="H42" s="85" t="s">
        <v>38</v>
      </c>
      <c r="I42" s="97">
        <v>3500</v>
      </c>
      <c r="J42" s="49">
        <f t="shared" si="22"/>
        <v>7716.1</v>
      </c>
      <c r="K42" s="98">
        <v>3250</v>
      </c>
      <c r="L42" s="54">
        <f t="shared" si="23"/>
        <v>7164.95</v>
      </c>
      <c r="M42" s="54">
        <f t="shared" si="27"/>
        <v>4511</v>
      </c>
      <c r="N42" s="49">
        <f t="shared" si="24"/>
        <v>9944.9506</v>
      </c>
      <c r="O42" s="78">
        <v>21</v>
      </c>
    </row>
    <row r="43" s="78" customFormat="1" ht="15" customHeight="1" spans="1:15">
      <c r="A43" s="93"/>
      <c r="B43" s="49">
        <v>4000</v>
      </c>
      <c r="C43" s="84">
        <f t="shared" ref="C43:G43" si="34">SUM(B43/25.4)</f>
        <v>157.48031496063</v>
      </c>
      <c r="D43" s="54">
        <v>2670</v>
      </c>
      <c r="E43" s="84">
        <f t="shared" si="34"/>
        <v>105.11811023622</v>
      </c>
      <c r="F43" s="49">
        <v>145</v>
      </c>
      <c r="G43" s="84">
        <f t="shared" si="34"/>
        <v>5.70866141732284</v>
      </c>
      <c r="H43" s="85" t="s">
        <v>39</v>
      </c>
      <c r="I43" s="97">
        <v>3100</v>
      </c>
      <c r="J43" s="49">
        <f t="shared" si="22"/>
        <v>6834.26</v>
      </c>
      <c r="K43" s="98">
        <v>3000</v>
      </c>
      <c r="L43" s="54">
        <f t="shared" si="23"/>
        <v>6613.8</v>
      </c>
      <c r="M43" s="54">
        <f t="shared" si="27"/>
        <v>4648</v>
      </c>
      <c r="N43" s="49">
        <f t="shared" si="24"/>
        <v>10246.9808</v>
      </c>
      <c r="O43" s="78">
        <f>21+137</f>
        <v>158</v>
      </c>
    </row>
    <row r="44" s="78" customFormat="1" ht="17" customHeight="1" spans="1:15">
      <c r="A44" s="93"/>
      <c r="B44" s="49">
        <v>4500</v>
      </c>
      <c r="C44" s="84">
        <f t="shared" ref="C44:G44" si="35">SUM(B44/25.4)</f>
        <v>177.165354330709</v>
      </c>
      <c r="D44" s="54">
        <v>2920</v>
      </c>
      <c r="E44" s="84">
        <f t="shared" si="35"/>
        <v>114.96062992126</v>
      </c>
      <c r="F44" s="49">
        <v>145</v>
      </c>
      <c r="G44" s="84">
        <f t="shared" si="35"/>
        <v>5.70866141732284</v>
      </c>
      <c r="H44" s="85" t="s">
        <v>39</v>
      </c>
      <c r="I44" s="97">
        <v>2900</v>
      </c>
      <c r="J44" s="49">
        <f t="shared" si="22"/>
        <v>6393.34</v>
      </c>
      <c r="K44" s="98">
        <v>2800</v>
      </c>
      <c r="L44" s="54">
        <f t="shared" si="23"/>
        <v>6172.88</v>
      </c>
      <c r="M44" s="54">
        <f t="shared" si="27"/>
        <v>4694</v>
      </c>
      <c r="N44" s="49">
        <f t="shared" si="24"/>
        <v>10348.3924</v>
      </c>
      <c r="O44" s="78">
        <f>183+21</f>
        <v>204</v>
      </c>
    </row>
    <row r="45" s="78" customFormat="1" spans="1:15">
      <c r="A45" s="91" t="s">
        <v>162</v>
      </c>
      <c r="B45" s="49">
        <v>2500</v>
      </c>
      <c r="C45" s="84">
        <f t="shared" ref="C45:G45" si="36">SUM(B45/25.4)</f>
        <v>98.4251968503937</v>
      </c>
      <c r="D45" s="54">
        <v>1870</v>
      </c>
      <c r="E45" s="84">
        <f t="shared" si="36"/>
        <v>73.6220472440945</v>
      </c>
      <c r="F45" s="49">
        <v>708</v>
      </c>
      <c r="G45" s="84">
        <f t="shared" si="36"/>
        <v>27.8740157480315</v>
      </c>
      <c r="H45" s="85" t="s">
        <v>38</v>
      </c>
      <c r="I45" s="97">
        <v>3000</v>
      </c>
      <c r="J45" s="49">
        <f t="shared" si="22"/>
        <v>6613.8</v>
      </c>
      <c r="K45" s="98">
        <v>2750</v>
      </c>
      <c r="L45" s="54">
        <f t="shared" si="23"/>
        <v>6062.65</v>
      </c>
      <c r="M45" s="54">
        <f t="shared" si="27"/>
        <v>4515</v>
      </c>
      <c r="N45" s="49">
        <f t="shared" si="24"/>
        <v>9953.769</v>
      </c>
      <c r="O45" s="78">
        <v>25</v>
      </c>
    </row>
    <row r="46" s="78" customFormat="1" spans="1:15">
      <c r="A46" s="96"/>
      <c r="B46" s="49">
        <v>3000</v>
      </c>
      <c r="C46" s="84">
        <f t="shared" ref="C46:G46" si="37">SUM(B46/25.4)</f>
        <v>118.110236220472</v>
      </c>
      <c r="D46" s="54">
        <v>2120</v>
      </c>
      <c r="E46" s="84">
        <f t="shared" si="37"/>
        <v>83.4645669291339</v>
      </c>
      <c r="F46" s="49">
        <v>958</v>
      </c>
      <c r="G46" s="84">
        <f t="shared" si="37"/>
        <v>37.7165354330709</v>
      </c>
      <c r="H46" s="85" t="s">
        <v>38</v>
      </c>
      <c r="I46" s="97">
        <v>3500</v>
      </c>
      <c r="J46" s="49">
        <f t="shared" si="22"/>
        <v>7716.1</v>
      </c>
      <c r="K46" s="98">
        <v>3250</v>
      </c>
      <c r="L46" s="54">
        <f t="shared" si="23"/>
        <v>7164.95</v>
      </c>
      <c r="M46" s="54">
        <f t="shared" si="27"/>
        <v>4562</v>
      </c>
      <c r="N46" s="49">
        <f t="shared" si="24"/>
        <v>10057.3852</v>
      </c>
      <c r="O46" s="78">
        <v>72</v>
      </c>
    </row>
    <row r="47" s="78" customFormat="1" spans="1:15">
      <c r="A47" s="96"/>
      <c r="B47" s="49">
        <v>3500</v>
      </c>
      <c r="C47" s="84">
        <f t="shared" ref="C47:G47" si="38">SUM(B47/25.4)</f>
        <v>137.795275590551</v>
      </c>
      <c r="D47" s="54">
        <v>2370</v>
      </c>
      <c r="E47" s="84">
        <f t="shared" si="38"/>
        <v>93.3070866141732</v>
      </c>
      <c r="F47" s="49">
        <v>1208</v>
      </c>
      <c r="G47" s="84">
        <f t="shared" si="38"/>
        <v>47.5590551181102</v>
      </c>
      <c r="H47" s="85" t="s">
        <v>38</v>
      </c>
      <c r="I47" s="97">
        <v>3250</v>
      </c>
      <c r="J47" s="49">
        <f t="shared" si="22"/>
        <v>7164.95</v>
      </c>
      <c r="K47" s="98">
        <v>3100</v>
      </c>
      <c r="L47" s="54">
        <f t="shared" si="23"/>
        <v>6834.26</v>
      </c>
      <c r="M47" s="54">
        <f t="shared" si="27"/>
        <v>4609</v>
      </c>
      <c r="N47" s="49">
        <f t="shared" si="24"/>
        <v>10161.0014</v>
      </c>
      <c r="O47" s="78">
        <v>119</v>
      </c>
    </row>
    <row r="48" s="78" customFormat="1" spans="1:15">
      <c r="A48" s="91" t="s">
        <v>163</v>
      </c>
      <c r="B48" s="49">
        <v>3600</v>
      </c>
      <c r="C48" s="84">
        <f t="shared" ref="C48:G48" si="39">SUM(B48/25.4)</f>
        <v>141.732283464567</v>
      </c>
      <c r="D48" s="54">
        <v>1815</v>
      </c>
      <c r="E48" s="84">
        <f t="shared" si="39"/>
        <v>71.4566929133858</v>
      </c>
      <c r="F48" s="49">
        <v>703</v>
      </c>
      <c r="G48" s="84">
        <f t="shared" si="39"/>
        <v>27.6771653543307</v>
      </c>
      <c r="H48" s="85" t="s">
        <v>39</v>
      </c>
      <c r="I48" s="97">
        <v>3150</v>
      </c>
      <c r="J48" s="49">
        <f t="shared" si="22"/>
        <v>6944.49</v>
      </c>
      <c r="K48" s="98">
        <v>2950</v>
      </c>
      <c r="L48" s="54">
        <f t="shared" si="23"/>
        <v>6503.57</v>
      </c>
      <c r="M48" s="54">
        <f t="shared" si="27"/>
        <v>4701</v>
      </c>
      <c r="N48" s="49">
        <f t="shared" si="24"/>
        <v>10363.8246</v>
      </c>
      <c r="O48" s="78">
        <v>211</v>
      </c>
    </row>
    <row r="49" s="78" customFormat="1" spans="1:15">
      <c r="A49" s="91"/>
      <c r="B49" s="49">
        <v>4000</v>
      </c>
      <c r="C49" s="84">
        <f t="shared" ref="C49:G49" si="40">SUM(B49/25.4)</f>
        <v>157.48031496063</v>
      </c>
      <c r="D49" s="54">
        <v>1950</v>
      </c>
      <c r="E49" s="84">
        <f t="shared" si="40"/>
        <v>76.7716535433071</v>
      </c>
      <c r="F49" s="49">
        <v>838</v>
      </c>
      <c r="G49" s="84">
        <f t="shared" si="40"/>
        <v>32.992125984252</v>
      </c>
      <c r="H49" s="85" t="s">
        <v>39</v>
      </c>
      <c r="I49" s="97">
        <v>2950</v>
      </c>
      <c r="J49" s="49">
        <f t="shared" si="22"/>
        <v>6503.57</v>
      </c>
      <c r="K49" s="98">
        <v>2750</v>
      </c>
      <c r="L49" s="54">
        <f t="shared" si="23"/>
        <v>6062.65</v>
      </c>
      <c r="M49" s="54">
        <f t="shared" si="27"/>
        <v>4720</v>
      </c>
      <c r="N49" s="49">
        <f t="shared" si="24"/>
        <v>10405.712</v>
      </c>
      <c r="O49" s="78">
        <v>230</v>
      </c>
    </row>
    <row r="50" s="78" customFormat="1" spans="1:15">
      <c r="A50" s="91"/>
      <c r="B50" s="49">
        <v>4500</v>
      </c>
      <c r="C50" s="84">
        <f t="shared" ref="C50:G50" si="41">SUM(B50/25.4)</f>
        <v>177.165354330709</v>
      </c>
      <c r="D50" s="54">
        <v>2120</v>
      </c>
      <c r="E50" s="84">
        <f t="shared" si="41"/>
        <v>83.4645669291339</v>
      </c>
      <c r="F50" s="49">
        <v>1003</v>
      </c>
      <c r="G50" s="84">
        <f t="shared" si="41"/>
        <v>39.488188976378</v>
      </c>
      <c r="H50" s="85" t="s">
        <v>39</v>
      </c>
      <c r="I50" s="97">
        <v>2750</v>
      </c>
      <c r="J50" s="49">
        <f t="shared" si="22"/>
        <v>6062.65</v>
      </c>
      <c r="K50" s="98">
        <v>2550</v>
      </c>
      <c r="L50" s="54">
        <f t="shared" si="23"/>
        <v>5621.73</v>
      </c>
      <c r="M50" s="54">
        <f t="shared" si="27"/>
        <v>4784</v>
      </c>
      <c r="N50" s="49">
        <f t="shared" si="24"/>
        <v>10546.8064</v>
      </c>
      <c r="O50" s="78">
        <v>294</v>
      </c>
    </row>
    <row r="51" s="78" customFormat="1" spans="1:15">
      <c r="A51" s="91"/>
      <c r="B51" s="49">
        <v>4700</v>
      </c>
      <c r="C51" s="84">
        <f t="shared" ref="C51:G51" si="42">SUM(B51/25.4)</f>
        <v>185.03937007874</v>
      </c>
      <c r="D51" s="54">
        <v>2190</v>
      </c>
      <c r="E51" s="84">
        <f t="shared" si="42"/>
        <v>86.2204724409449</v>
      </c>
      <c r="F51" s="49">
        <v>1073</v>
      </c>
      <c r="G51" s="84">
        <f t="shared" si="42"/>
        <v>42.244094488189</v>
      </c>
      <c r="H51" s="85" t="s">
        <v>39</v>
      </c>
      <c r="I51" s="97">
        <v>2600</v>
      </c>
      <c r="J51" s="49">
        <f t="shared" si="22"/>
        <v>5731.96</v>
      </c>
      <c r="K51" s="98">
        <v>2350</v>
      </c>
      <c r="L51" s="54">
        <f t="shared" si="23"/>
        <v>5180.81</v>
      </c>
      <c r="M51" s="54">
        <f t="shared" si="27"/>
        <v>4804</v>
      </c>
      <c r="N51" s="49">
        <f t="shared" si="24"/>
        <v>10590.8984</v>
      </c>
      <c r="O51" s="78">
        <v>314</v>
      </c>
    </row>
    <row r="52" s="78" customFormat="1" spans="1:15">
      <c r="A52" s="91"/>
      <c r="B52" s="49">
        <v>5000</v>
      </c>
      <c r="C52" s="84">
        <f t="shared" ref="C52:G52" si="43">SUM(B52/25.4)</f>
        <v>196.850393700787</v>
      </c>
      <c r="D52" s="54">
        <v>2295</v>
      </c>
      <c r="E52" s="84">
        <f t="shared" si="43"/>
        <v>90.3543307086614</v>
      </c>
      <c r="F52" s="49">
        <v>1173</v>
      </c>
      <c r="G52" s="84">
        <f t="shared" si="43"/>
        <v>46.1811023622047</v>
      </c>
      <c r="H52" s="85" t="s">
        <v>40</v>
      </c>
      <c r="I52" s="97">
        <v>2400</v>
      </c>
      <c r="J52" s="49">
        <f t="shared" si="22"/>
        <v>5291.04</v>
      </c>
      <c r="K52" s="98">
        <v>2100</v>
      </c>
      <c r="L52" s="54">
        <f t="shared" si="23"/>
        <v>4629.66</v>
      </c>
      <c r="M52" s="54">
        <f t="shared" si="27"/>
        <v>4831</v>
      </c>
      <c r="N52" s="49">
        <f t="shared" si="24"/>
        <v>10650.4226</v>
      </c>
      <c r="O52" s="78">
        <v>341</v>
      </c>
    </row>
    <row r="53" s="78" customFormat="1" spans="1:15">
      <c r="A53" s="91"/>
      <c r="B53" s="49">
        <v>5500</v>
      </c>
      <c r="C53" s="84">
        <f t="shared" ref="C53:G53" si="44">SUM(B53/25.4)</f>
        <v>216.535433070866</v>
      </c>
      <c r="D53" s="54">
        <v>2450</v>
      </c>
      <c r="E53" s="84">
        <f t="shared" si="44"/>
        <v>96.4566929133858</v>
      </c>
      <c r="F53" s="49">
        <v>1493</v>
      </c>
      <c r="G53" s="84">
        <f t="shared" si="44"/>
        <v>58.7795275590551</v>
      </c>
      <c r="H53" s="85" t="s">
        <v>40</v>
      </c>
      <c r="I53" s="97">
        <v>2200</v>
      </c>
      <c r="J53" s="49">
        <f t="shared" si="22"/>
        <v>4850.12</v>
      </c>
      <c r="K53" s="98">
        <v>1950</v>
      </c>
      <c r="L53" s="54">
        <f t="shared" si="23"/>
        <v>4298.97</v>
      </c>
      <c r="M53" s="54">
        <f t="shared" si="27"/>
        <v>5012</v>
      </c>
      <c r="N53" s="49">
        <f t="shared" si="24"/>
        <v>11049.4552</v>
      </c>
      <c r="O53" s="78">
        <v>522</v>
      </c>
    </row>
    <row r="54" s="78" customFormat="1" spans="1:15">
      <c r="A54" s="91"/>
      <c r="B54" s="49">
        <v>6000</v>
      </c>
      <c r="C54" s="84">
        <f t="shared" ref="C54:G54" si="45">SUM(B54/25.4)</f>
        <v>236.220472440945</v>
      </c>
      <c r="D54" s="54">
        <v>2630</v>
      </c>
      <c r="E54" s="84">
        <f t="shared" si="45"/>
        <v>103.543307086614</v>
      </c>
      <c r="F54" s="49">
        <v>1743</v>
      </c>
      <c r="G54" s="84">
        <f t="shared" si="45"/>
        <v>68.6220472440945</v>
      </c>
      <c r="H54" s="85" t="s">
        <v>40</v>
      </c>
      <c r="I54" s="97">
        <v>2000</v>
      </c>
      <c r="J54" s="49">
        <f t="shared" si="22"/>
        <v>4409.2</v>
      </c>
      <c r="K54" s="98">
        <v>1800</v>
      </c>
      <c r="L54" s="54">
        <f t="shared" si="23"/>
        <v>3968.28</v>
      </c>
      <c r="M54" s="54">
        <f t="shared" si="27"/>
        <v>5079</v>
      </c>
      <c r="N54" s="49">
        <f t="shared" si="24"/>
        <v>11197.1634</v>
      </c>
      <c r="O54" s="78">
        <v>589</v>
      </c>
    </row>
    <row r="55" s="78" customFormat="1" ht="26" customHeight="1" spans="1:15">
      <c r="A55" s="91" t="s">
        <v>173</v>
      </c>
      <c r="B55" s="49">
        <v>4500</v>
      </c>
      <c r="C55" s="84">
        <f t="shared" ref="C55:G55" si="46">SUM(B55/25.4)</f>
        <v>177.165354330709</v>
      </c>
      <c r="D55" s="54">
        <v>2140</v>
      </c>
      <c r="E55" s="84">
        <f t="shared" si="46"/>
        <v>84.251968503937</v>
      </c>
      <c r="F55" s="49">
        <v>1078</v>
      </c>
      <c r="G55" s="84">
        <f t="shared" si="46"/>
        <v>42.4409448818898</v>
      </c>
      <c r="H55" s="85" t="s">
        <v>39</v>
      </c>
      <c r="I55" s="97">
        <v>2250</v>
      </c>
      <c r="J55" s="49">
        <f t="shared" si="22"/>
        <v>4960.35</v>
      </c>
      <c r="K55" s="98">
        <v>2050</v>
      </c>
      <c r="L55" s="54">
        <f t="shared" si="23"/>
        <v>4519.43</v>
      </c>
      <c r="M55" s="54">
        <f t="shared" si="27"/>
        <v>4805</v>
      </c>
      <c r="N55" s="49">
        <f t="shared" si="24"/>
        <v>10593.103</v>
      </c>
      <c r="O55" s="78">
        <f>294+21</f>
        <v>315</v>
      </c>
    </row>
    <row r="56" s="78" customFormat="1" ht="27" customHeight="1" spans="1:15">
      <c r="A56" s="96"/>
      <c r="B56" s="49">
        <v>5000</v>
      </c>
      <c r="C56" s="84">
        <f t="shared" ref="C56:G56" si="47">SUM(B56/25.4)</f>
        <v>196.850393700787</v>
      </c>
      <c r="D56" s="54">
        <v>2305</v>
      </c>
      <c r="E56" s="84">
        <f t="shared" si="47"/>
        <v>90.748031496063</v>
      </c>
      <c r="F56" s="49">
        <v>1248</v>
      </c>
      <c r="G56" s="84">
        <f t="shared" si="47"/>
        <v>49.1338582677165</v>
      </c>
      <c r="H56" s="85" t="s">
        <v>40</v>
      </c>
      <c r="I56" s="97">
        <v>1900</v>
      </c>
      <c r="J56" s="49">
        <f t="shared" si="22"/>
        <v>4188.74</v>
      </c>
      <c r="K56" s="98">
        <v>1600</v>
      </c>
      <c r="L56" s="54">
        <f t="shared" si="23"/>
        <v>3527.36</v>
      </c>
      <c r="M56" s="54">
        <f t="shared" si="27"/>
        <v>4852</v>
      </c>
      <c r="N56" s="49">
        <f t="shared" si="24"/>
        <v>10696.7192</v>
      </c>
      <c r="O56" s="78">
        <f>341+21</f>
        <v>362</v>
      </c>
    </row>
  </sheetData>
  <mergeCells count="30">
    <mergeCell ref="E2:J2"/>
    <mergeCell ref="K2:N2"/>
    <mergeCell ref="I5:L5"/>
    <mergeCell ref="I6:J6"/>
    <mergeCell ref="K6:L6"/>
    <mergeCell ref="E28:J28"/>
    <mergeCell ref="K28:N28"/>
    <mergeCell ref="I31:L31"/>
    <mergeCell ref="I32:J32"/>
    <mergeCell ref="K32:L32"/>
    <mergeCell ref="A5:A7"/>
    <mergeCell ref="A8:A15"/>
    <mergeCell ref="A16:A18"/>
    <mergeCell ref="A19:A25"/>
    <mergeCell ref="A31:A33"/>
    <mergeCell ref="A34:A41"/>
    <mergeCell ref="A42:A44"/>
    <mergeCell ref="A45:A47"/>
    <mergeCell ref="A48:A54"/>
    <mergeCell ref="A55:A56"/>
    <mergeCell ref="H5:H6"/>
    <mergeCell ref="H31:H32"/>
    <mergeCell ref="B5:C6"/>
    <mergeCell ref="D5:E6"/>
    <mergeCell ref="F5:G6"/>
    <mergeCell ref="M5:N6"/>
    <mergeCell ref="B31:C32"/>
    <mergeCell ref="D31:E32"/>
    <mergeCell ref="F31:G32"/>
    <mergeCell ref="M31:N32"/>
  </mergeCells>
  <conditionalFormatting sqref="F43:F44">
    <cfRule type="expression" dxfId="0" priority="2">
      <formula>"mod(row(),2)=1"</formula>
    </cfRule>
    <cfRule type="expression" dxfId="1" priority="1">
      <formula>MOD(ROW(),2)=1</formula>
    </cfRule>
  </conditionalFormatting>
  <conditionalFormatting sqref="F45:F47">
    <cfRule type="expression" dxfId="0" priority="6">
      <formula>"mod(row(),2)=1"</formula>
    </cfRule>
    <cfRule type="expression" dxfId="1" priority="5">
      <formula>MOD(ROW(),2)=1</formula>
    </cfRule>
  </conditionalFormatting>
  <conditionalFormatting sqref="F48:F54">
    <cfRule type="expression" dxfId="0" priority="4">
      <formula>"mod(row(),2)=1"</formula>
    </cfRule>
    <cfRule type="expression" dxfId="1" priority="3">
      <formula>MOD(ROW(),2)=1</formula>
    </cfRule>
  </conditionalFormatting>
  <conditionalFormatting sqref="B8:N15">
    <cfRule type="expression" dxfId="0" priority="22">
      <formula>"mod(row(),2)=1"</formula>
    </cfRule>
    <cfRule type="expression" dxfId="1" priority="21">
      <formula>MOD(ROW(),2)=1</formula>
    </cfRule>
  </conditionalFormatting>
  <conditionalFormatting sqref="B16:N18">
    <cfRule type="expression" dxfId="0" priority="20">
      <formula>"mod(row(),2)=1"</formula>
    </cfRule>
    <cfRule type="expression" dxfId="1" priority="19">
      <formula>MOD(ROW(),2)=1</formula>
    </cfRule>
  </conditionalFormatting>
  <conditionalFormatting sqref="B19:N25">
    <cfRule type="expression" dxfId="0" priority="18">
      <formula>"mod(row(),2)=1"</formula>
    </cfRule>
    <cfRule type="expression" dxfId="1" priority="17">
      <formula>MOD(ROW(),2)=1</formula>
    </cfRule>
  </conditionalFormatting>
  <conditionalFormatting sqref="B34:N41 M42:M56">
    <cfRule type="expression" dxfId="0" priority="16">
      <formula>"mod(row(),2)=1"</formula>
    </cfRule>
    <cfRule type="expression" dxfId="1" priority="15">
      <formula>MOD(ROW(),2)=1</formula>
    </cfRule>
  </conditionalFormatting>
  <conditionalFormatting sqref="B42:L42 B43:E44 G43:L44 N42:N44">
    <cfRule type="expression" dxfId="0" priority="14">
      <formula>"mod(row(),2)=1"</formula>
    </cfRule>
    <cfRule type="expression" dxfId="1" priority="13">
      <formula>MOD(ROW(),2)=1</formula>
    </cfRule>
  </conditionalFormatting>
  <conditionalFormatting sqref="B45:E47 G45:L47 N45:N47">
    <cfRule type="expression" dxfId="0" priority="12">
      <formula>"mod(row(),2)=1"</formula>
    </cfRule>
    <cfRule type="expression" dxfId="1" priority="11">
      <formula>MOD(ROW(),2)=1</formula>
    </cfRule>
  </conditionalFormatting>
  <conditionalFormatting sqref="B48:E54 G48:L54 N48:N54">
    <cfRule type="expression" dxfId="0" priority="10">
      <formula>"mod(row(),2)=1"</formula>
    </cfRule>
    <cfRule type="expression" dxfId="1" priority="9">
      <formula>MOD(ROW(),2)=1</formula>
    </cfRule>
  </conditionalFormatting>
  <conditionalFormatting sqref="B55:L56 N55:N56">
    <cfRule type="expression" dxfId="0" priority="8">
      <formula>"mod(row(),2)=1"</formula>
    </cfRule>
    <cfRule type="expression" dxfId="1" priority="7">
      <formula>MOD(ROW(),2)=1</formula>
    </cfRule>
  </conditionalFormatting>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1" sqref="A1:N22"/>
    </sheetView>
  </sheetViews>
  <sheetFormatPr defaultColWidth="8.88888888888889" defaultRowHeight="14.4"/>
  <sheetData>
    <row r="1" ht="33.6" spans="1:14">
      <c r="A1" s="59"/>
      <c r="B1" s="60"/>
      <c r="C1" s="60"/>
      <c r="D1" s="60"/>
      <c r="E1" s="61" t="s">
        <v>174</v>
      </c>
      <c r="F1" s="61"/>
      <c r="G1" s="61"/>
      <c r="H1" s="61"/>
      <c r="I1" s="61"/>
      <c r="J1" s="61"/>
      <c r="K1" s="75" t="s">
        <v>67</v>
      </c>
      <c r="L1" s="75"/>
      <c r="M1" s="75"/>
      <c r="N1" s="75"/>
    </row>
    <row r="2" spans="1:14">
      <c r="A2" s="62"/>
      <c r="B2" s="63"/>
      <c r="C2" s="63"/>
      <c r="D2" s="63"/>
      <c r="E2" s="63"/>
      <c r="F2" s="63"/>
      <c r="G2" s="63"/>
      <c r="H2" s="63"/>
      <c r="I2" s="63"/>
      <c r="J2" s="63"/>
      <c r="K2" s="63"/>
      <c r="L2" s="63"/>
      <c r="M2" s="63"/>
      <c r="N2" s="63"/>
    </row>
    <row r="3" spans="1:14">
      <c r="A3" s="59"/>
      <c r="B3" s="64"/>
      <c r="C3" s="64"/>
      <c r="D3" s="64"/>
      <c r="E3" s="64"/>
      <c r="F3" s="64"/>
      <c r="G3" s="64"/>
      <c r="H3" s="64"/>
      <c r="I3" s="64"/>
      <c r="J3" s="64"/>
      <c r="K3" s="64"/>
      <c r="L3" s="64"/>
      <c r="M3" s="64"/>
      <c r="N3" s="64"/>
    </row>
    <row r="4" spans="1:14">
      <c r="A4" s="65" t="s">
        <v>146</v>
      </c>
      <c r="B4" s="66" t="s">
        <v>147</v>
      </c>
      <c r="C4" s="67"/>
      <c r="D4" s="66" t="s">
        <v>148</v>
      </c>
      <c r="E4" s="67"/>
      <c r="F4" s="66" t="s">
        <v>175</v>
      </c>
      <c r="G4" s="67"/>
      <c r="H4" s="66" t="s">
        <v>150</v>
      </c>
      <c r="I4" s="66" t="s">
        <v>151</v>
      </c>
      <c r="J4" s="69"/>
      <c r="K4" s="69"/>
      <c r="L4" s="69"/>
      <c r="M4" s="66" t="s">
        <v>152</v>
      </c>
      <c r="N4" s="67"/>
    </row>
    <row r="5" spans="1:14">
      <c r="A5" s="68"/>
      <c r="B5" s="67"/>
      <c r="C5" s="67"/>
      <c r="D5" s="67"/>
      <c r="E5" s="67"/>
      <c r="F5" s="67"/>
      <c r="G5" s="67"/>
      <c r="H5" s="67"/>
      <c r="I5" s="66" t="s">
        <v>153</v>
      </c>
      <c r="J5" s="67"/>
      <c r="K5" s="66" t="s">
        <v>154</v>
      </c>
      <c r="L5" s="67"/>
      <c r="M5" s="67"/>
      <c r="N5" s="67"/>
    </row>
    <row r="6" ht="43.2" spans="1:14">
      <c r="A6" s="68"/>
      <c r="B6" s="67" t="s">
        <v>11</v>
      </c>
      <c r="C6" s="67" t="s">
        <v>12</v>
      </c>
      <c r="D6" s="67" t="s">
        <v>11</v>
      </c>
      <c r="E6" s="67" t="s">
        <v>12</v>
      </c>
      <c r="F6" s="67" t="s">
        <v>11</v>
      </c>
      <c r="G6" s="67" t="s">
        <v>12</v>
      </c>
      <c r="H6" s="67" t="s">
        <v>13</v>
      </c>
      <c r="I6" s="67" t="s">
        <v>167</v>
      </c>
      <c r="J6" s="67" t="s">
        <v>176</v>
      </c>
      <c r="K6" s="67" t="s">
        <v>167</v>
      </c>
      <c r="L6" s="67" t="s">
        <v>176</v>
      </c>
      <c r="M6" s="67" t="s">
        <v>16</v>
      </c>
      <c r="N6" s="67" t="s">
        <v>17</v>
      </c>
    </row>
    <row r="7" spans="1:14">
      <c r="A7" s="65" t="s">
        <v>161</v>
      </c>
      <c r="B7" s="69">
        <v>2500</v>
      </c>
      <c r="C7" s="70">
        <f t="shared" ref="C7:G7" si="0">B7/25.4</f>
        <v>98.4251968503937</v>
      </c>
      <c r="D7" s="71">
        <v>2275</v>
      </c>
      <c r="E7" s="70">
        <f t="shared" si="0"/>
        <v>89.5669291338583</v>
      </c>
      <c r="F7" s="69">
        <v>205</v>
      </c>
      <c r="G7" s="70">
        <f t="shared" si="0"/>
        <v>8.07086614173228</v>
      </c>
      <c r="H7" s="72" t="s">
        <v>38</v>
      </c>
      <c r="I7" s="76">
        <v>6000</v>
      </c>
      <c r="J7" s="69">
        <f t="shared" ref="J7:N7" si="1">I7*2.2046</f>
        <v>13227.6</v>
      </c>
      <c r="K7" s="77">
        <v>5700</v>
      </c>
      <c r="L7" s="69">
        <f t="shared" si="1"/>
        <v>12566.22</v>
      </c>
      <c r="M7" s="71">
        <v>8521</v>
      </c>
      <c r="N7" s="69">
        <f t="shared" si="1"/>
        <v>18785.3966</v>
      </c>
    </row>
    <row r="8" spans="1:14">
      <c r="A8" s="65"/>
      <c r="B8" s="69">
        <v>3000</v>
      </c>
      <c r="C8" s="70">
        <f t="shared" ref="C8:G8" si="2">B8/25.4</f>
        <v>118.110236220472</v>
      </c>
      <c r="D8" s="71">
        <v>2525</v>
      </c>
      <c r="E8" s="70">
        <f t="shared" si="2"/>
        <v>99.4094488188976</v>
      </c>
      <c r="F8" s="69">
        <v>205</v>
      </c>
      <c r="G8" s="70">
        <f t="shared" si="2"/>
        <v>8.07086614173228</v>
      </c>
      <c r="H8" s="72" t="s">
        <v>38</v>
      </c>
      <c r="I8" s="76">
        <v>6000</v>
      </c>
      <c r="J8" s="69">
        <f t="shared" ref="J8:N8" si="3">I8*2.2046</f>
        <v>13227.6</v>
      </c>
      <c r="K8" s="77">
        <v>5700</v>
      </c>
      <c r="L8" s="69">
        <f t="shared" si="3"/>
        <v>12566.22</v>
      </c>
      <c r="M8" s="71">
        <v>8600</v>
      </c>
      <c r="N8" s="69">
        <f t="shared" si="3"/>
        <v>18959.56</v>
      </c>
    </row>
    <row r="9" spans="1:14">
      <c r="A9" s="65"/>
      <c r="B9" s="69">
        <v>3500</v>
      </c>
      <c r="C9" s="70">
        <f t="shared" ref="C9:G9" si="4">B9/25.4</f>
        <v>137.795275590551</v>
      </c>
      <c r="D9" s="71">
        <v>2775</v>
      </c>
      <c r="E9" s="70">
        <f t="shared" si="4"/>
        <v>109.251968503937</v>
      </c>
      <c r="F9" s="69">
        <v>205</v>
      </c>
      <c r="G9" s="70">
        <f t="shared" si="4"/>
        <v>8.07086614173228</v>
      </c>
      <c r="H9" s="72" t="s">
        <v>38</v>
      </c>
      <c r="I9" s="76">
        <v>6000</v>
      </c>
      <c r="J9" s="69">
        <f t="shared" ref="J9:N9" si="5">I9*2.2046</f>
        <v>13227.6</v>
      </c>
      <c r="K9" s="77">
        <v>5700</v>
      </c>
      <c r="L9" s="69">
        <f t="shared" si="5"/>
        <v>12566.22</v>
      </c>
      <c r="M9" s="71">
        <v>8678</v>
      </c>
      <c r="N9" s="69">
        <f t="shared" si="5"/>
        <v>19131.5188</v>
      </c>
    </row>
    <row r="10" spans="1:14">
      <c r="A10" s="65"/>
      <c r="B10" s="69">
        <v>4000</v>
      </c>
      <c r="C10" s="70">
        <f t="shared" ref="C10:G10" si="6">B10/25.4</f>
        <v>157.48031496063</v>
      </c>
      <c r="D10" s="71">
        <v>3075</v>
      </c>
      <c r="E10" s="70">
        <f t="shared" si="6"/>
        <v>121.062992125984</v>
      </c>
      <c r="F10" s="69">
        <v>205</v>
      </c>
      <c r="G10" s="70">
        <f t="shared" si="6"/>
        <v>8.07086614173228</v>
      </c>
      <c r="H10" s="72" t="s">
        <v>38</v>
      </c>
      <c r="I10" s="76">
        <v>6000</v>
      </c>
      <c r="J10" s="69">
        <f t="shared" ref="J10:N10" si="7">I10*2.2046</f>
        <v>13227.6</v>
      </c>
      <c r="K10" s="77">
        <v>5700</v>
      </c>
      <c r="L10" s="69">
        <f t="shared" si="7"/>
        <v>12566.22</v>
      </c>
      <c r="M10" s="71">
        <v>8772</v>
      </c>
      <c r="N10" s="69">
        <f t="shared" si="7"/>
        <v>19338.7512</v>
      </c>
    </row>
    <row r="11" spans="1:14">
      <c r="A11" s="65"/>
      <c r="B11" s="69">
        <v>4500</v>
      </c>
      <c r="C11" s="70">
        <f t="shared" ref="C11:G11" si="8">B11/25.4</f>
        <v>177.165354330709</v>
      </c>
      <c r="D11" s="71">
        <v>3325</v>
      </c>
      <c r="E11" s="70">
        <f t="shared" si="8"/>
        <v>130.905511811024</v>
      </c>
      <c r="F11" s="69">
        <v>205</v>
      </c>
      <c r="G11" s="70">
        <f t="shared" si="8"/>
        <v>8.07086614173228</v>
      </c>
      <c r="H11" s="72" t="s">
        <v>38</v>
      </c>
      <c r="I11" s="76">
        <v>6000</v>
      </c>
      <c r="J11" s="69">
        <f t="shared" ref="J11:N11" si="9">I11*2.2046</f>
        <v>13227.6</v>
      </c>
      <c r="K11" s="77">
        <v>5700</v>
      </c>
      <c r="L11" s="69">
        <f t="shared" si="9"/>
        <v>12566.22</v>
      </c>
      <c r="M11" s="71">
        <v>8919</v>
      </c>
      <c r="N11" s="69">
        <f t="shared" si="9"/>
        <v>19662.8274</v>
      </c>
    </row>
    <row r="12" spans="1:14">
      <c r="A12" s="65"/>
      <c r="B12" s="73">
        <v>5000</v>
      </c>
      <c r="C12" s="70">
        <f t="shared" ref="C12:G12" si="10">B12/25.4</f>
        <v>196.850393700787</v>
      </c>
      <c r="D12" s="71">
        <v>3575</v>
      </c>
      <c r="E12" s="70">
        <f t="shared" si="10"/>
        <v>140.748031496063</v>
      </c>
      <c r="F12" s="69">
        <v>205</v>
      </c>
      <c r="G12" s="70">
        <f t="shared" si="10"/>
        <v>8.07086614173228</v>
      </c>
      <c r="H12" s="72" t="s">
        <v>39</v>
      </c>
      <c r="I12" s="76">
        <v>6000</v>
      </c>
      <c r="J12" s="69">
        <f t="shared" ref="J12:N12" si="11">I12*2.2046</f>
        <v>13227.6</v>
      </c>
      <c r="K12" s="77">
        <v>5700</v>
      </c>
      <c r="L12" s="69">
        <f t="shared" si="11"/>
        <v>12566.22</v>
      </c>
      <c r="M12" s="71">
        <v>8998</v>
      </c>
      <c r="N12" s="69">
        <f t="shared" si="11"/>
        <v>19836.9908</v>
      </c>
    </row>
    <row r="13" spans="1:14">
      <c r="A13" s="65"/>
      <c r="B13" s="73">
        <v>5500</v>
      </c>
      <c r="C13" s="70">
        <f t="shared" ref="C13:G13" si="12">B13/25.4</f>
        <v>216.535433070866</v>
      </c>
      <c r="D13" s="71">
        <v>3875</v>
      </c>
      <c r="E13" s="70">
        <f t="shared" si="12"/>
        <v>152.55905511811</v>
      </c>
      <c r="F13" s="69">
        <v>205</v>
      </c>
      <c r="G13" s="70">
        <f t="shared" si="12"/>
        <v>8.07086614173228</v>
      </c>
      <c r="H13" s="72" t="s">
        <v>39</v>
      </c>
      <c r="I13" s="76">
        <v>5700</v>
      </c>
      <c r="J13" s="69">
        <f t="shared" ref="J13:N13" si="13">I13*2.2046</f>
        <v>12566.22</v>
      </c>
      <c r="K13" s="77">
        <v>5400</v>
      </c>
      <c r="L13" s="69">
        <f t="shared" si="13"/>
        <v>11904.84</v>
      </c>
      <c r="M13" s="71">
        <v>9158</v>
      </c>
      <c r="N13" s="69">
        <f t="shared" si="13"/>
        <v>20189.7268</v>
      </c>
    </row>
    <row r="14" spans="1:14">
      <c r="A14" s="65"/>
      <c r="B14" s="73">
        <v>6000</v>
      </c>
      <c r="C14" s="70">
        <f t="shared" ref="C14:G14" si="14">B14/25.4</f>
        <v>236.220472440945</v>
      </c>
      <c r="D14" s="71">
        <v>4125</v>
      </c>
      <c r="E14" s="70">
        <f t="shared" si="14"/>
        <v>162.40157480315</v>
      </c>
      <c r="F14" s="69">
        <v>205</v>
      </c>
      <c r="G14" s="70">
        <f t="shared" si="14"/>
        <v>8.07086614173228</v>
      </c>
      <c r="H14" s="72" t="s">
        <v>39</v>
      </c>
      <c r="I14" s="76">
        <v>5400</v>
      </c>
      <c r="J14" s="69">
        <f t="shared" ref="J14:N14" si="15">I14*2.2046</f>
        <v>11904.84</v>
      </c>
      <c r="K14" s="77">
        <v>5100</v>
      </c>
      <c r="L14" s="69">
        <f t="shared" si="15"/>
        <v>11243.46</v>
      </c>
      <c r="M14" s="71">
        <v>9237</v>
      </c>
      <c r="N14" s="69">
        <f t="shared" si="15"/>
        <v>20363.8902</v>
      </c>
    </row>
    <row r="15" spans="1:14">
      <c r="A15" s="65" t="s">
        <v>162</v>
      </c>
      <c r="B15" s="69">
        <v>2500</v>
      </c>
      <c r="C15" s="70">
        <f t="shared" ref="C15:G15" si="16">B15/25.4</f>
        <v>98.4251968503937</v>
      </c>
      <c r="D15" s="71">
        <v>2275</v>
      </c>
      <c r="E15" s="70">
        <f t="shared" si="16"/>
        <v>89.5669291338583</v>
      </c>
      <c r="F15" s="69">
        <v>910</v>
      </c>
      <c r="G15" s="70">
        <f t="shared" si="16"/>
        <v>35.8267716535433</v>
      </c>
      <c r="H15" s="72" t="s">
        <v>38</v>
      </c>
      <c r="I15" s="76">
        <v>6000</v>
      </c>
      <c r="J15" s="69">
        <f t="shared" ref="J15:N15" si="17">I15*2.2046</f>
        <v>13227.6</v>
      </c>
      <c r="K15" s="77">
        <v>5700</v>
      </c>
      <c r="L15" s="69">
        <f t="shared" si="17"/>
        <v>12566.22</v>
      </c>
      <c r="M15" s="71">
        <v>8608</v>
      </c>
      <c r="N15" s="69">
        <f t="shared" si="17"/>
        <v>18977.1968</v>
      </c>
    </row>
    <row r="16" spans="1:14">
      <c r="A16" s="65"/>
      <c r="B16" s="69">
        <v>3000</v>
      </c>
      <c r="C16" s="70">
        <f t="shared" ref="C16:G16" si="18">B16/25.4</f>
        <v>118.110236220472</v>
      </c>
      <c r="D16" s="71">
        <v>2525</v>
      </c>
      <c r="E16" s="70">
        <f t="shared" si="18"/>
        <v>99.4094488188976</v>
      </c>
      <c r="F16" s="69">
        <v>1160</v>
      </c>
      <c r="G16" s="70">
        <f t="shared" si="18"/>
        <v>45.6692913385827</v>
      </c>
      <c r="H16" s="72" t="s">
        <v>38</v>
      </c>
      <c r="I16" s="76">
        <v>6000</v>
      </c>
      <c r="J16" s="69">
        <f t="shared" ref="J16:N16" si="19">I16*2.2046</f>
        <v>13227.6</v>
      </c>
      <c r="K16" s="77">
        <v>5700</v>
      </c>
      <c r="L16" s="69">
        <f t="shared" si="19"/>
        <v>12566.22</v>
      </c>
      <c r="M16" s="71">
        <v>8675</v>
      </c>
      <c r="N16" s="69">
        <f t="shared" si="19"/>
        <v>19124.905</v>
      </c>
    </row>
    <row r="17" spans="1:14">
      <c r="A17" s="65" t="s">
        <v>163</v>
      </c>
      <c r="B17" s="69">
        <v>4000</v>
      </c>
      <c r="C17" s="70">
        <f t="shared" ref="C17:G17" si="20">B17/25.4</f>
        <v>157.48031496063</v>
      </c>
      <c r="D17" s="71">
        <v>2565</v>
      </c>
      <c r="E17" s="70">
        <f t="shared" si="20"/>
        <v>100.984251968504</v>
      </c>
      <c r="F17" s="69">
        <v>1200</v>
      </c>
      <c r="G17" s="70">
        <f t="shared" si="20"/>
        <v>47.244094488189</v>
      </c>
      <c r="H17" s="72" t="s">
        <v>38</v>
      </c>
      <c r="I17" s="76">
        <v>5600</v>
      </c>
      <c r="J17" s="69">
        <f t="shared" ref="J17:N17" si="21">I17*2.2046</f>
        <v>12345.76</v>
      </c>
      <c r="K17" s="77">
        <v>5300</v>
      </c>
      <c r="L17" s="69">
        <f t="shared" si="21"/>
        <v>11684.38</v>
      </c>
      <c r="M17" s="71">
        <v>9132</v>
      </c>
      <c r="N17" s="69">
        <f t="shared" si="21"/>
        <v>20132.4072</v>
      </c>
    </row>
    <row r="18" spans="1:14">
      <c r="A18" s="65"/>
      <c r="B18" s="69">
        <v>4500</v>
      </c>
      <c r="C18" s="70">
        <f t="shared" ref="C18:G18" si="22">B18/25.4</f>
        <v>177.165354330709</v>
      </c>
      <c r="D18" s="71">
        <v>2735</v>
      </c>
      <c r="E18" s="70">
        <f t="shared" si="22"/>
        <v>107.677165354331</v>
      </c>
      <c r="F18" s="69">
        <v>1370</v>
      </c>
      <c r="G18" s="70">
        <f t="shared" si="22"/>
        <v>53.9370078740157</v>
      </c>
      <c r="H18" s="72" t="s">
        <v>38</v>
      </c>
      <c r="I18" s="76">
        <v>5600</v>
      </c>
      <c r="J18" s="69">
        <f t="shared" ref="J18:N18" si="23">I18*2.2046</f>
        <v>12345.76</v>
      </c>
      <c r="K18" s="77">
        <v>5300</v>
      </c>
      <c r="L18" s="69">
        <f t="shared" si="23"/>
        <v>11684.38</v>
      </c>
      <c r="M18" s="71">
        <v>9214</v>
      </c>
      <c r="N18" s="69">
        <f t="shared" si="23"/>
        <v>20313.1844</v>
      </c>
    </row>
    <row r="19" spans="1:14">
      <c r="A19" s="65"/>
      <c r="B19" s="69">
        <v>5000</v>
      </c>
      <c r="C19" s="70">
        <f t="shared" ref="C19:G19" si="24">B19/25.4</f>
        <v>196.850393700787</v>
      </c>
      <c r="D19" s="71">
        <v>2902</v>
      </c>
      <c r="E19" s="70">
        <f t="shared" si="24"/>
        <v>114.251968503937</v>
      </c>
      <c r="F19" s="69">
        <v>1537</v>
      </c>
      <c r="G19" s="70">
        <f t="shared" si="24"/>
        <v>60.5118110236221</v>
      </c>
      <c r="H19" s="72" t="s">
        <v>39</v>
      </c>
      <c r="I19" s="76">
        <v>5600</v>
      </c>
      <c r="J19" s="69">
        <f t="shared" ref="J19:N19" si="25">I19*2.2046</f>
        <v>12345.76</v>
      </c>
      <c r="K19" s="77">
        <v>5300</v>
      </c>
      <c r="L19" s="69">
        <f t="shared" si="25"/>
        <v>11684.38</v>
      </c>
      <c r="M19" s="71">
        <v>9294</v>
      </c>
      <c r="N19" s="69">
        <f t="shared" si="25"/>
        <v>20489.5524</v>
      </c>
    </row>
    <row r="20" spans="1:14">
      <c r="A20" s="65"/>
      <c r="B20" s="69">
        <v>5500</v>
      </c>
      <c r="C20" s="70">
        <f t="shared" ref="C20:G20" si="26">B20/25.4</f>
        <v>216.535433070866</v>
      </c>
      <c r="D20" s="71">
        <v>3068</v>
      </c>
      <c r="E20" s="70">
        <f t="shared" si="26"/>
        <v>120.787401574803</v>
      </c>
      <c r="F20" s="69">
        <v>1703</v>
      </c>
      <c r="G20" s="70">
        <f t="shared" si="26"/>
        <v>67.0472440944882</v>
      </c>
      <c r="H20" s="72" t="s">
        <v>39</v>
      </c>
      <c r="I20" s="76">
        <v>5400</v>
      </c>
      <c r="J20" s="69">
        <f t="shared" ref="J20:N20" si="27">I20*2.2046</f>
        <v>11904.84</v>
      </c>
      <c r="K20" s="77">
        <v>5100</v>
      </c>
      <c r="L20" s="69">
        <f t="shared" si="27"/>
        <v>11243.46</v>
      </c>
      <c r="M20" s="71">
        <v>9443</v>
      </c>
      <c r="N20" s="69">
        <f t="shared" si="27"/>
        <v>20818.0378</v>
      </c>
    </row>
    <row r="21" spans="1:14">
      <c r="A21" s="65"/>
      <c r="B21" s="69">
        <v>6000</v>
      </c>
      <c r="C21" s="70">
        <f t="shared" ref="C21:G21" si="28">B21/25.4</f>
        <v>236.220472440945</v>
      </c>
      <c r="D21" s="71">
        <v>3234</v>
      </c>
      <c r="E21" s="70">
        <f t="shared" si="28"/>
        <v>127.322834645669</v>
      </c>
      <c r="F21" s="69">
        <v>1869</v>
      </c>
      <c r="G21" s="70">
        <f t="shared" si="28"/>
        <v>73.5826771653543</v>
      </c>
      <c r="H21" s="72" t="s">
        <v>39</v>
      </c>
      <c r="I21" s="76">
        <v>5100</v>
      </c>
      <c r="J21" s="69">
        <f t="shared" ref="J21:N21" si="29">I21*2.2046</f>
        <v>11243.46</v>
      </c>
      <c r="K21" s="77">
        <v>4800</v>
      </c>
      <c r="L21" s="69">
        <f t="shared" si="29"/>
        <v>10582.08</v>
      </c>
      <c r="M21" s="71">
        <v>9510</v>
      </c>
      <c r="N21" s="69">
        <f t="shared" si="29"/>
        <v>20965.746</v>
      </c>
    </row>
    <row r="22" spans="1:14">
      <c r="A22" s="65"/>
      <c r="B22" s="69">
        <v>6500</v>
      </c>
      <c r="C22" s="70">
        <f t="shared" ref="C22:G22" si="30">B22/25.4</f>
        <v>255.905511811024</v>
      </c>
      <c r="D22" s="71">
        <v>3485</v>
      </c>
      <c r="E22" s="70">
        <f t="shared" si="30"/>
        <v>137.204724409449</v>
      </c>
      <c r="F22" s="69">
        <v>2120</v>
      </c>
      <c r="G22" s="70">
        <f t="shared" si="30"/>
        <v>83.4645669291339</v>
      </c>
      <c r="H22" s="72" t="s">
        <v>39</v>
      </c>
      <c r="I22" s="76">
        <v>4600</v>
      </c>
      <c r="J22" s="69">
        <f t="shared" ref="J22:N22" si="31">I22*2.2046</f>
        <v>10141.16</v>
      </c>
      <c r="K22" s="77">
        <v>4300</v>
      </c>
      <c r="L22" s="69">
        <f t="shared" si="31"/>
        <v>9479.78</v>
      </c>
      <c r="M22" s="71">
        <v>9539</v>
      </c>
      <c r="N22" s="69">
        <f t="shared" si="31"/>
        <v>21029.6794</v>
      </c>
    </row>
  </sheetData>
  <mergeCells count="14">
    <mergeCell ref="E1:J1"/>
    <mergeCell ref="K1:N1"/>
    <mergeCell ref="I4:L4"/>
    <mergeCell ref="I5:J5"/>
    <mergeCell ref="K5:L5"/>
    <mergeCell ref="A4:A6"/>
    <mergeCell ref="A7:A14"/>
    <mergeCell ref="A15:A16"/>
    <mergeCell ref="A17:A22"/>
    <mergeCell ref="H4:H5"/>
    <mergeCell ref="B4:C5"/>
    <mergeCell ref="D4:E5"/>
    <mergeCell ref="F4:G5"/>
    <mergeCell ref="M4:N5"/>
  </mergeCells>
  <conditionalFormatting sqref="F7:F14">
    <cfRule type="expression" dxfId="0" priority="16">
      <formula>"mod(row(),2)=1"</formula>
    </cfRule>
    <cfRule type="expression" dxfId="1" priority="15">
      <formula>MOD(ROW(),2)=1</formula>
    </cfRule>
  </conditionalFormatting>
  <conditionalFormatting sqref="H7:H14">
    <cfRule type="expression" dxfId="0" priority="10">
      <formula>"mod(row(),2)=1"</formula>
    </cfRule>
    <cfRule type="expression" dxfId="1" priority="9">
      <formula>MOD(ROW(),2)=1</formula>
    </cfRule>
  </conditionalFormatting>
  <conditionalFormatting sqref="H15:H18">
    <cfRule type="expression" dxfId="0" priority="4">
      <formula>"mod(row(),2)=1"</formula>
    </cfRule>
    <cfRule type="expression" dxfId="1" priority="3">
      <formula>MOD(ROW(),2)=1</formula>
    </cfRule>
  </conditionalFormatting>
  <conditionalFormatting sqref="H19:H22">
    <cfRule type="expression" dxfId="0" priority="2">
      <formula>"mod(row(),2)=1"</formula>
    </cfRule>
    <cfRule type="expression" dxfId="1" priority="1">
      <formula>MOD(ROW(),2)=1</formula>
    </cfRule>
  </conditionalFormatting>
  <conditionalFormatting sqref="B7:D7 B8:B14 D8:D14 I7:K7 M7:M22 I8:I14 K8:K14 J8:J22 C8:C22">
    <cfRule type="expression" dxfId="0" priority="22">
      <formula>"mod(row(),2)=1"</formula>
    </cfRule>
    <cfRule type="expression" dxfId="1" priority="21">
      <formula>MOD(ROW(),2)=1</formula>
    </cfRule>
  </conditionalFormatting>
  <conditionalFormatting sqref="E7 E8:E22">
    <cfRule type="expression" dxfId="0" priority="8">
      <formula>"mod(row(),2)=1"</formula>
    </cfRule>
    <cfRule type="expression" dxfId="1" priority="7">
      <formula>MOD(ROW(),2)=1</formula>
    </cfRule>
  </conditionalFormatting>
  <conditionalFormatting sqref="G7 G8:G22">
    <cfRule type="expression" dxfId="0" priority="6">
      <formula>"mod(row(),2)=1"</formula>
    </cfRule>
    <cfRule type="expression" dxfId="1" priority="5">
      <formula>MOD(ROW(),2)=1</formula>
    </cfRule>
  </conditionalFormatting>
  <conditionalFormatting sqref="L7 L8:L22">
    <cfRule type="expression" dxfId="0" priority="14">
      <formula>"mod(row(),2)=1"</formula>
    </cfRule>
    <cfRule type="expression" dxfId="1" priority="13">
      <formula>MOD(ROW(),2)=1</formula>
    </cfRule>
  </conditionalFormatting>
  <conditionalFormatting sqref="N7 N8:N22">
    <cfRule type="expression" dxfId="0" priority="12">
      <formula>"mod(row(),2)=1"</formula>
    </cfRule>
    <cfRule type="expression" dxfId="1" priority="11">
      <formula>MOD(ROW(),2)=1</formula>
    </cfRule>
  </conditionalFormatting>
  <conditionalFormatting sqref="B15:B16 D15:D16 F15:F16 I15:I16 K15:K16">
    <cfRule type="expression" dxfId="0" priority="20">
      <formula>"mod(row(),2)=1"</formula>
    </cfRule>
    <cfRule type="expression" dxfId="1" priority="19">
      <formula>MOD(ROW(),2)=1</formula>
    </cfRule>
  </conditionalFormatting>
  <conditionalFormatting sqref="B17:B22 D17:D22 F17:F22 I17:I22 K17:K22">
    <cfRule type="expression" dxfId="0" priority="18">
      <formula>"mod(row(),2)=1"</formula>
    </cfRule>
    <cfRule type="expression" dxfId="1" priority="17">
      <formula>MOD(ROW(),2)=1</formula>
    </cfRule>
  </conditionalFormatting>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1" sqref="A1:N22"/>
    </sheetView>
  </sheetViews>
  <sheetFormatPr defaultColWidth="8.88888888888889" defaultRowHeight="14.4"/>
  <sheetData>
    <row r="1" ht="33.6" spans="1:14">
      <c r="A1" s="59"/>
      <c r="B1" s="60"/>
      <c r="C1" s="60"/>
      <c r="D1" s="60"/>
      <c r="E1" s="61" t="s">
        <v>174</v>
      </c>
      <c r="F1" s="61"/>
      <c r="G1" s="61"/>
      <c r="H1" s="61"/>
      <c r="I1" s="61"/>
      <c r="J1" s="61"/>
      <c r="K1" s="75" t="s">
        <v>68</v>
      </c>
      <c r="L1" s="75"/>
      <c r="M1" s="75"/>
      <c r="N1" s="75"/>
    </row>
    <row r="2" spans="1:14">
      <c r="A2" s="62"/>
      <c r="B2" s="63"/>
      <c r="C2" s="63"/>
      <c r="D2" s="63"/>
      <c r="E2" s="63"/>
      <c r="F2" s="63"/>
      <c r="G2" s="63"/>
      <c r="H2" s="63"/>
      <c r="I2" s="63"/>
      <c r="J2" s="63"/>
      <c r="K2" s="63"/>
      <c r="L2" s="63"/>
      <c r="M2" s="63"/>
      <c r="N2" s="63"/>
    </row>
    <row r="3" spans="1:14">
      <c r="A3" s="59"/>
      <c r="B3" s="64"/>
      <c r="C3" s="64"/>
      <c r="D3" s="64"/>
      <c r="E3" s="64"/>
      <c r="F3" s="64"/>
      <c r="G3" s="64"/>
      <c r="H3" s="64"/>
      <c r="I3" s="64"/>
      <c r="J3" s="64"/>
      <c r="K3" s="64"/>
      <c r="L3" s="64"/>
      <c r="M3" s="64"/>
      <c r="N3" s="64"/>
    </row>
    <row r="4" spans="1:14">
      <c r="A4" s="65" t="s">
        <v>146</v>
      </c>
      <c r="B4" s="66" t="s">
        <v>147</v>
      </c>
      <c r="C4" s="67"/>
      <c r="D4" s="66" t="s">
        <v>148</v>
      </c>
      <c r="E4" s="67"/>
      <c r="F4" s="66" t="s">
        <v>175</v>
      </c>
      <c r="G4" s="67"/>
      <c r="H4" s="66" t="s">
        <v>150</v>
      </c>
      <c r="I4" s="66" t="s">
        <v>151</v>
      </c>
      <c r="J4" s="69"/>
      <c r="K4" s="69"/>
      <c r="L4" s="69"/>
      <c r="M4" s="66" t="s">
        <v>152</v>
      </c>
      <c r="N4" s="67"/>
    </row>
    <row r="5" spans="1:14">
      <c r="A5" s="68"/>
      <c r="B5" s="67"/>
      <c r="C5" s="67"/>
      <c r="D5" s="67"/>
      <c r="E5" s="67"/>
      <c r="F5" s="67"/>
      <c r="G5" s="67"/>
      <c r="H5" s="67"/>
      <c r="I5" s="66" t="s">
        <v>153</v>
      </c>
      <c r="J5" s="67"/>
      <c r="K5" s="66" t="s">
        <v>154</v>
      </c>
      <c r="L5" s="67"/>
      <c r="M5" s="67"/>
      <c r="N5" s="67"/>
    </row>
    <row r="6" ht="43.2" spans="1:14">
      <c r="A6" s="68"/>
      <c r="B6" s="67" t="s">
        <v>11</v>
      </c>
      <c r="C6" s="67" t="s">
        <v>12</v>
      </c>
      <c r="D6" s="67" t="s">
        <v>11</v>
      </c>
      <c r="E6" s="67" t="s">
        <v>12</v>
      </c>
      <c r="F6" s="67" t="s">
        <v>11</v>
      </c>
      <c r="G6" s="67" t="s">
        <v>12</v>
      </c>
      <c r="H6" s="67" t="s">
        <v>13</v>
      </c>
      <c r="I6" s="67" t="s">
        <v>167</v>
      </c>
      <c r="J6" s="67" t="s">
        <v>176</v>
      </c>
      <c r="K6" s="67" t="s">
        <v>167</v>
      </c>
      <c r="L6" s="67" t="s">
        <v>176</v>
      </c>
      <c r="M6" s="67" t="s">
        <v>16</v>
      </c>
      <c r="N6" s="67" t="s">
        <v>17</v>
      </c>
    </row>
    <row r="7" spans="1:14">
      <c r="A7" s="65" t="s">
        <v>161</v>
      </c>
      <c r="B7" s="69">
        <v>2500</v>
      </c>
      <c r="C7" s="70">
        <f t="shared" ref="C7:G7" si="0">B7/25.4</f>
        <v>98.4251968503937</v>
      </c>
      <c r="D7" s="71">
        <v>2275</v>
      </c>
      <c r="E7" s="70">
        <f t="shared" si="0"/>
        <v>89.5669291338583</v>
      </c>
      <c r="F7" s="69">
        <v>205</v>
      </c>
      <c r="G7" s="70">
        <f t="shared" si="0"/>
        <v>8.07086614173228</v>
      </c>
      <c r="H7" s="72" t="s">
        <v>38</v>
      </c>
      <c r="I7" s="76">
        <v>7000</v>
      </c>
      <c r="J7" s="69">
        <f t="shared" ref="J7:N7" si="1">I7*2.2046</f>
        <v>15432.2</v>
      </c>
      <c r="K7" s="77">
        <v>6700</v>
      </c>
      <c r="L7" s="69">
        <f t="shared" si="1"/>
        <v>14770.82</v>
      </c>
      <c r="M7" s="71">
        <v>9121</v>
      </c>
      <c r="N7" s="69">
        <f t="shared" si="1"/>
        <v>20108.1566</v>
      </c>
    </row>
    <row r="8" spans="1:14">
      <c r="A8" s="65"/>
      <c r="B8" s="69">
        <v>3000</v>
      </c>
      <c r="C8" s="70">
        <f t="shared" ref="C8:G8" si="2">B8/25.4</f>
        <v>118.110236220472</v>
      </c>
      <c r="D8" s="71">
        <v>2525</v>
      </c>
      <c r="E8" s="70">
        <f t="shared" si="2"/>
        <v>99.4094488188976</v>
      </c>
      <c r="F8" s="69">
        <v>205</v>
      </c>
      <c r="G8" s="70">
        <f t="shared" si="2"/>
        <v>8.07086614173228</v>
      </c>
      <c r="H8" s="72" t="s">
        <v>38</v>
      </c>
      <c r="I8" s="76">
        <v>7000</v>
      </c>
      <c r="J8" s="69">
        <f t="shared" ref="J8:N8" si="3">I8*2.2046</f>
        <v>15432.2</v>
      </c>
      <c r="K8" s="77">
        <v>6700</v>
      </c>
      <c r="L8" s="69">
        <f t="shared" si="3"/>
        <v>14770.82</v>
      </c>
      <c r="M8" s="71">
        <v>9200</v>
      </c>
      <c r="N8" s="69">
        <f t="shared" si="3"/>
        <v>20282.32</v>
      </c>
    </row>
    <row r="9" spans="1:14">
      <c r="A9" s="65"/>
      <c r="B9" s="69">
        <v>3500</v>
      </c>
      <c r="C9" s="70">
        <f t="shared" ref="C9:G9" si="4">B9/25.4</f>
        <v>137.795275590551</v>
      </c>
      <c r="D9" s="71">
        <v>2775</v>
      </c>
      <c r="E9" s="70">
        <f t="shared" si="4"/>
        <v>109.251968503937</v>
      </c>
      <c r="F9" s="69">
        <v>205</v>
      </c>
      <c r="G9" s="70">
        <f t="shared" si="4"/>
        <v>8.07086614173228</v>
      </c>
      <c r="H9" s="72" t="s">
        <v>38</v>
      </c>
      <c r="I9" s="76">
        <v>7000</v>
      </c>
      <c r="J9" s="69">
        <f t="shared" ref="J9:N9" si="5">I9*2.2046</f>
        <v>15432.2</v>
      </c>
      <c r="K9" s="77">
        <v>6700</v>
      </c>
      <c r="L9" s="69">
        <f t="shared" si="5"/>
        <v>14770.82</v>
      </c>
      <c r="M9" s="71">
        <v>9278</v>
      </c>
      <c r="N9" s="69">
        <f t="shared" si="5"/>
        <v>20454.2788</v>
      </c>
    </row>
    <row r="10" spans="1:14">
      <c r="A10" s="65"/>
      <c r="B10" s="69">
        <v>4000</v>
      </c>
      <c r="C10" s="70">
        <f t="shared" ref="C10:G10" si="6">B10/25.4</f>
        <v>157.48031496063</v>
      </c>
      <c r="D10" s="71">
        <v>3075</v>
      </c>
      <c r="E10" s="70">
        <f t="shared" si="6"/>
        <v>121.062992125984</v>
      </c>
      <c r="F10" s="69">
        <v>205</v>
      </c>
      <c r="G10" s="70">
        <f t="shared" si="6"/>
        <v>8.07086614173228</v>
      </c>
      <c r="H10" s="72" t="s">
        <v>38</v>
      </c>
      <c r="I10" s="76">
        <v>7000</v>
      </c>
      <c r="J10" s="69">
        <f t="shared" ref="J10:N10" si="7">I10*2.2046</f>
        <v>15432.2</v>
      </c>
      <c r="K10" s="77">
        <v>6700</v>
      </c>
      <c r="L10" s="69">
        <f t="shared" si="7"/>
        <v>14770.82</v>
      </c>
      <c r="M10" s="71">
        <v>9372</v>
      </c>
      <c r="N10" s="69">
        <f t="shared" si="7"/>
        <v>20661.5112</v>
      </c>
    </row>
    <row r="11" spans="1:14">
      <c r="A11" s="65"/>
      <c r="B11" s="69">
        <v>4500</v>
      </c>
      <c r="C11" s="70">
        <f t="shared" ref="C11:G11" si="8">B11/25.4</f>
        <v>177.165354330709</v>
      </c>
      <c r="D11" s="71">
        <v>3325</v>
      </c>
      <c r="E11" s="70">
        <f t="shared" si="8"/>
        <v>130.905511811024</v>
      </c>
      <c r="F11" s="69">
        <v>205</v>
      </c>
      <c r="G11" s="70">
        <f t="shared" si="8"/>
        <v>8.07086614173228</v>
      </c>
      <c r="H11" s="72" t="s">
        <v>38</v>
      </c>
      <c r="I11" s="76">
        <v>7000</v>
      </c>
      <c r="J11" s="69">
        <f t="shared" ref="J11:N11" si="9">I11*2.2046</f>
        <v>15432.2</v>
      </c>
      <c r="K11" s="77">
        <v>6700</v>
      </c>
      <c r="L11" s="69">
        <f t="shared" si="9"/>
        <v>14770.82</v>
      </c>
      <c r="M11" s="71">
        <v>9519</v>
      </c>
      <c r="N11" s="69">
        <f t="shared" si="9"/>
        <v>20985.5874</v>
      </c>
    </row>
    <row r="12" spans="1:14">
      <c r="A12" s="65"/>
      <c r="B12" s="73">
        <v>5000</v>
      </c>
      <c r="C12" s="70">
        <f t="shared" ref="C12:G12" si="10">B12/25.4</f>
        <v>196.850393700787</v>
      </c>
      <c r="D12" s="71">
        <v>3575</v>
      </c>
      <c r="E12" s="70">
        <f t="shared" si="10"/>
        <v>140.748031496063</v>
      </c>
      <c r="F12" s="69">
        <v>205</v>
      </c>
      <c r="G12" s="70">
        <f t="shared" si="10"/>
        <v>8.07086614173228</v>
      </c>
      <c r="H12" s="72" t="s">
        <v>39</v>
      </c>
      <c r="I12" s="76">
        <v>7000</v>
      </c>
      <c r="J12" s="69">
        <f t="shared" ref="J12:N12" si="11">I12*2.2046</f>
        <v>15432.2</v>
      </c>
      <c r="K12" s="77">
        <v>6700</v>
      </c>
      <c r="L12" s="69">
        <f t="shared" si="11"/>
        <v>14770.82</v>
      </c>
      <c r="M12" s="71">
        <v>9598</v>
      </c>
      <c r="N12" s="69">
        <f t="shared" si="11"/>
        <v>21159.7508</v>
      </c>
    </row>
    <row r="13" spans="1:14">
      <c r="A13" s="65"/>
      <c r="B13" s="73">
        <v>5500</v>
      </c>
      <c r="C13" s="70">
        <f t="shared" ref="C13:G13" si="12">B13/25.4</f>
        <v>216.535433070866</v>
      </c>
      <c r="D13" s="71">
        <v>3875</v>
      </c>
      <c r="E13" s="70">
        <f t="shared" si="12"/>
        <v>152.55905511811</v>
      </c>
      <c r="F13" s="69">
        <v>205</v>
      </c>
      <c r="G13" s="70">
        <f t="shared" si="12"/>
        <v>8.07086614173228</v>
      </c>
      <c r="H13" s="72" t="s">
        <v>39</v>
      </c>
      <c r="I13" s="76">
        <v>6600</v>
      </c>
      <c r="J13" s="69">
        <f t="shared" ref="J13:N13" si="13">I13*2.2046</f>
        <v>14550.36</v>
      </c>
      <c r="K13" s="77">
        <v>6300</v>
      </c>
      <c r="L13" s="69">
        <f t="shared" si="13"/>
        <v>13888.98</v>
      </c>
      <c r="M13" s="71">
        <v>9758</v>
      </c>
      <c r="N13" s="69">
        <f t="shared" si="13"/>
        <v>21512.4868</v>
      </c>
    </row>
    <row r="14" spans="1:14">
      <c r="A14" s="65"/>
      <c r="B14" s="73">
        <v>6000</v>
      </c>
      <c r="C14" s="70">
        <f t="shared" ref="C14:G14" si="14">B14/25.4</f>
        <v>236.220472440945</v>
      </c>
      <c r="D14" s="71">
        <v>4125</v>
      </c>
      <c r="E14" s="70">
        <f t="shared" si="14"/>
        <v>162.40157480315</v>
      </c>
      <c r="F14" s="69">
        <v>205</v>
      </c>
      <c r="G14" s="70">
        <f t="shared" si="14"/>
        <v>8.07086614173228</v>
      </c>
      <c r="H14" s="72" t="s">
        <v>39</v>
      </c>
      <c r="I14" s="76">
        <v>6400</v>
      </c>
      <c r="J14" s="69">
        <f t="shared" ref="J14:N14" si="15">I14*2.2046</f>
        <v>14109.44</v>
      </c>
      <c r="K14" s="77">
        <v>6100</v>
      </c>
      <c r="L14" s="69">
        <f t="shared" si="15"/>
        <v>13448.06</v>
      </c>
      <c r="M14" s="71">
        <v>9837</v>
      </c>
      <c r="N14" s="69">
        <f t="shared" si="15"/>
        <v>21686.6502</v>
      </c>
    </row>
    <row r="15" spans="1:14">
      <c r="A15" s="65" t="s">
        <v>162</v>
      </c>
      <c r="B15" s="69">
        <v>2500</v>
      </c>
      <c r="C15" s="70">
        <f t="shared" ref="C15:G15" si="16">B15/25.4</f>
        <v>98.4251968503937</v>
      </c>
      <c r="D15" s="71">
        <v>2275</v>
      </c>
      <c r="E15" s="70">
        <f t="shared" si="16"/>
        <v>89.5669291338583</v>
      </c>
      <c r="F15" s="69">
        <v>910</v>
      </c>
      <c r="G15" s="70">
        <f t="shared" si="16"/>
        <v>35.8267716535433</v>
      </c>
      <c r="H15" s="72" t="s">
        <v>38</v>
      </c>
      <c r="I15" s="76">
        <v>7000</v>
      </c>
      <c r="J15" s="69">
        <f t="shared" ref="J15:N15" si="17">I15*2.2046</f>
        <v>15432.2</v>
      </c>
      <c r="K15" s="77">
        <v>6700</v>
      </c>
      <c r="L15" s="69">
        <f t="shared" si="17"/>
        <v>14770.82</v>
      </c>
      <c r="M15" s="71">
        <v>9208</v>
      </c>
      <c r="N15" s="69">
        <f t="shared" si="17"/>
        <v>20299.9568</v>
      </c>
    </row>
    <row r="16" spans="1:14">
      <c r="A16" s="65"/>
      <c r="B16" s="69">
        <v>3000</v>
      </c>
      <c r="C16" s="70">
        <f t="shared" ref="C16:G16" si="18">B16/25.4</f>
        <v>118.110236220472</v>
      </c>
      <c r="D16" s="71">
        <v>2525</v>
      </c>
      <c r="E16" s="70">
        <f t="shared" si="18"/>
        <v>99.4094488188976</v>
      </c>
      <c r="F16" s="69">
        <v>1160</v>
      </c>
      <c r="G16" s="70">
        <f t="shared" si="18"/>
        <v>45.6692913385827</v>
      </c>
      <c r="H16" s="72" t="s">
        <v>38</v>
      </c>
      <c r="I16" s="76">
        <v>7000</v>
      </c>
      <c r="J16" s="69">
        <f t="shared" ref="J16:N16" si="19">I16*2.2046</f>
        <v>15432.2</v>
      </c>
      <c r="K16" s="77">
        <v>6700</v>
      </c>
      <c r="L16" s="69">
        <f t="shared" si="19"/>
        <v>14770.82</v>
      </c>
      <c r="M16" s="71">
        <v>9275</v>
      </c>
      <c r="N16" s="69">
        <f t="shared" si="19"/>
        <v>20447.665</v>
      </c>
    </row>
    <row r="17" spans="1:14">
      <c r="A17" s="65" t="s">
        <v>163</v>
      </c>
      <c r="B17" s="69">
        <v>4000</v>
      </c>
      <c r="C17" s="70">
        <f t="shared" ref="C17:G17" si="20">B17/25.4</f>
        <v>157.48031496063</v>
      </c>
      <c r="D17" s="71">
        <v>2565</v>
      </c>
      <c r="E17" s="70">
        <f t="shared" si="20"/>
        <v>100.984251968504</v>
      </c>
      <c r="F17" s="69">
        <v>1200</v>
      </c>
      <c r="G17" s="70">
        <f t="shared" si="20"/>
        <v>47.244094488189</v>
      </c>
      <c r="H17" s="72" t="s">
        <v>38</v>
      </c>
      <c r="I17" s="76">
        <v>6200</v>
      </c>
      <c r="J17" s="69">
        <f t="shared" ref="J17:N17" si="21">I17*2.2046</f>
        <v>13668.52</v>
      </c>
      <c r="K17" s="77">
        <v>5900</v>
      </c>
      <c r="L17" s="69">
        <f t="shared" si="21"/>
        <v>13007.14</v>
      </c>
      <c r="M17" s="71">
        <v>9732</v>
      </c>
      <c r="N17" s="69">
        <f t="shared" si="21"/>
        <v>21455.1672</v>
      </c>
    </row>
    <row r="18" spans="1:14">
      <c r="A18" s="65"/>
      <c r="B18" s="69">
        <v>4500</v>
      </c>
      <c r="C18" s="70">
        <f t="shared" ref="C18:G18" si="22">B18/25.4</f>
        <v>177.165354330709</v>
      </c>
      <c r="D18" s="71">
        <v>2735</v>
      </c>
      <c r="E18" s="70">
        <f t="shared" si="22"/>
        <v>107.677165354331</v>
      </c>
      <c r="F18" s="69">
        <v>1370</v>
      </c>
      <c r="G18" s="70">
        <f t="shared" si="22"/>
        <v>53.9370078740157</v>
      </c>
      <c r="H18" s="72" t="s">
        <v>38</v>
      </c>
      <c r="I18" s="76">
        <v>6200</v>
      </c>
      <c r="J18" s="69">
        <f t="shared" ref="J18:N18" si="23">I18*2.2046</f>
        <v>13668.52</v>
      </c>
      <c r="K18" s="77">
        <v>5900</v>
      </c>
      <c r="L18" s="69">
        <f t="shared" si="23"/>
        <v>13007.14</v>
      </c>
      <c r="M18" s="71">
        <v>9814</v>
      </c>
      <c r="N18" s="69">
        <f t="shared" si="23"/>
        <v>21635.9444</v>
      </c>
    </row>
    <row r="19" spans="1:14">
      <c r="A19" s="65"/>
      <c r="B19" s="69">
        <v>5000</v>
      </c>
      <c r="C19" s="70">
        <f t="shared" ref="C19:G19" si="24">B19/25.4</f>
        <v>196.850393700787</v>
      </c>
      <c r="D19" s="71">
        <v>2902</v>
      </c>
      <c r="E19" s="70">
        <f t="shared" si="24"/>
        <v>114.251968503937</v>
      </c>
      <c r="F19" s="69">
        <v>1537</v>
      </c>
      <c r="G19" s="70">
        <f t="shared" si="24"/>
        <v>60.5118110236221</v>
      </c>
      <c r="H19" s="72" t="s">
        <v>39</v>
      </c>
      <c r="I19" s="76">
        <v>6200</v>
      </c>
      <c r="J19" s="69">
        <f t="shared" ref="J19:N19" si="25">I19*2.2046</f>
        <v>13668.52</v>
      </c>
      <c r="K19" s="77">
        <v>5900</v>
      </c>
      <c r="L19" s="69">
        <f t="shared" si="25"/>
        <v>13007.14</v>
      </c>
      <c r="M19" s="71">
        <v>9894</v>
      </c>
      <c r="N19" s="69">
        <f t="shared" si="25"/>
        <v>21812.3124</v>
      </c>
    </row>
    <row r="20" spans="1:14">
      <c r="A20" s="65"/>
      <c r="B20" s="69">
        <v>5500</v>
      </c>
      <c r="C20" s="70">
        <f t="shared" ref="C20:G20" si="26">B20/25.4</f>
        <v>216.535433070866</v>
      </c>
      <c r="D20" s="71">
        <v>3068</v>
      </c>
      <c r="E20" s="70">
        <f t="shared" si="26"/>
        <v>120.787401574803</v>
      </c>
      <c r="F20" s="69">
        <v>1703</v>
      </c>
      <c r="G20" s="70">
        <f t="shared" si="26"/>
        <v>67.0472440944882</v>
      </c>
      <c r="H20" s="72" t="s">
        <v>39</v>
      </c>
      <c r="I20" s="76">
        <v>6000</v>
      </c>
      <c r="J20" s="69">
        <f t="shared" ref="J20:N20" si="27">I20*2.2046</f>
        <v>13227.6</v>
      </c>
      <c r="K20" s="77">
        <v>5700</v>
      </c>
      <c r="L20" s="69">
        <f t="shared" si="27"/>
        <v>12566.22</v>
      </c>
      <c r="M20" s="71">
        <v>10043</v>
      </c>
      <c r="N20" s="69">
        <f t="shared" si="27"/>
        <v>22140.7978</v>
      </c>
    </row>
    <row r="21" spans="1:14">
      <c r="A21" s="65"/>
      <c r="B21" s="69">
        <v>6000</v>
      </c>
      <c r="C21" s="70">
        <f t="shared" ref="C21:G21" si="28">B21/25.4</f>
        <v>236.220472440945</v>
      </c>
      <c r="D21" s="71">
        <v>3234</v>
      </c>
      <c r="E21" s="70">
        <f t="shared" si="28"/>
        <v>127.322834645669</v>
      </c>
      <c r="F21" s="69">
        <v>1869</v>
      </c>
      <c r="G21" s="70">
        <f t="shared" si="28"/>
        <v>73.5826771653543</v>
      </c>
      <c r="H21" s="72" t="s">
        <v>39</v>
      </c>
      <c r="I21" s="76">
        <v>5600</v>
      </c>
      <c r="J21" s="69">
        <f t="shared" ref="J21:N21" si="29">I21*2.2046</f>
        <v>12345.76</v>
      </c>
      <c r="K21" s="77">
        <v>5300</v>
      </c>
      <c r="L21" s="69">
        <f t="shared" si="29"/>
        <v>11684.38</v>
      </c>
      <c r="M21" s="71">
        <v>10110</v>
      </c>
      <c r="N21" s="69">
        <f t="shared" si="29"/>
        <v>22288.506</v>
      </c>
    </row>
    <row r="22" spans="1:14">
      <c r="A22" s="65"/>
      <c r="B22" s="69">
        <v>6500</v>
      </c>
      <c r="C22" s="70">
        <f t="shared" ref="C22:G22" si="30">B22/25.4</f>
        <v>255.905511811024</v>
      </c>
      <c r="D22" s="71">
        <v>3485</v>
      </c>
      <c r="E22" s="70">
        <f t="shared" si="30"/>
        <v>137.204724409449</v>
      </c>
      <c r="F22" s="69">
        <v>2120</v>
      </c>
      <c r="G22" s="70">
        <f t="shared" si="30"/>
        <v>83.4645669291339</v>
      </c>
      <c r="H22" s="72" t="s">
        <v>39</v>
      </c>
      <c r="I22" s="76">
        <v>5000</v>
      </c>
      <c r="J22" s="69">
        <f t="shared" ref="J22:N22" si="31">I22*2.2046</f>
        <v>11023</v>
      </c>
      <c r="K22" s="77">
        <v>4700</v>
      </c>
      <c r="L22" s="69">
        <f t="shared" si="31"/>
        <v>10361.62</v>
      </c>
      <c r="M22" s="71">
        <v>10139</v>
      </c>
      <c r="N22" s="69">
        <f t="shared" si="31"/>
        <v>22352.4394</v>
      </c>
    </row>
  </sheetData>
  <mergeCells count="14">
    <mergeCell ref="E1:J1"/>
    <mergeCell ref="K1:N1"/>
    <mergeCell ref="I4:L4"/>
    <mergeCell ref="I5:J5"/>
    <mergeCell ref="K5:L5"/>
    <mergeCell ref="A4:A6"/>
    <mergeCell ref="A7:A14"/>
    <mergeCell ref="A15:A16"/>
    <mergeCell ref="A17:A22"/>
    <mergeCell ref="H4:H5"/>
    <mergeCell ref="B4:C5"/>
    <mergeCell ref="D4:E5"/>
    <mergeCell ref="F4:G5"/>
    <mergeCell ref="M4:N5"/>
  </mergeCells>
  <conditionalFormatting sqref="F7:F14">
    <cfRule type="expression" dxfId="0" priority="16">
      <formula>"mod(row(),2)=1"</formula>
    </cfRule>
    <cfRule type="expression" dxfId="1" priority="15">
      <formula>MOD(ROW(),2)=1</formula>
    </cfRule>
  </conditionalFormatting>
  <conditionalFormatting sqref="H7:H14">
    <cfRule type="expression" dxfId="0" priority="10">
      <formula>"mod(row(),2)=1"</formula>
    </cfRule>
    <cfRule type="expression" dxfId="1" priority="9">
      <formula>MOD(ROW(),2)=1</formula>
    </cfRule>
  </conditionalFormatting>
  <conditionalFormatting sqref="H15:H18">
    <cfRule type="expression" dxfId="0" priority="4">
      <formula>"mod(row(),2)=1"</formula>
    </cfRule>
    <cfRule type="expression" dxfId="1" priority="3">
      <formula>MOD(ROW(),2)=1</formula>
    </cfRule>
  </conditionalFormatting>
  <conditionalFormatting sqref="H19:H22">
    <cfRule type="expression" dxfId="0" priority="2">
      <formula>"mod(row(),2)=1"</formula>
    </cfRule>
    <cfRule type="expression" dxfId="1" priority="1">
      <formula>MOD(ROW(),2)=1</formula>
    </cfRule>
  </conditionalFormatting>
  <conditionalFormatting sqref="B7:D7 B8:B14 D8:D14 I7:K7 M7:M22 I8:I14 K8:K14 J8:J22 C8:C22">
    <cfRule type="expression" dxfId="0" priority="22">
      <formula>"mod(row(),2)=1"</formula>
    </cfRule>
    <cfRule type="expression" dxfId="1" priority="21">
      <formula>MOD(ROW(),2)=1</formula>
    </cfRule>
  </conditionalFormatting>
  <conditionalFormatting sqref="E7 E8:E22">
    <cfRule type="expression" dxfId="0" priority="8">
      <formula>"mod(row(),2)=1"</formula>
    </cfRule>
    <cfRule type="expression" dxfId="1" priority="7">
      <formula>MOD(ROW(),2)=1</formula>
    </cfRule>
  </conditionalFormatting>
  <conditionalFormatting sqref="G7 G8:G22">
    <cfRule type="expression" dxfId="0" priority="6">
      <formula>"mod(row(),2)=1"</formula>
    </cfRule>
    <cfRule type="expression" dxfId="1" priority="5">
      <formula>MOD(ROW(),2)=1</formula>
    </cfRule>
  </conditionalFormatting>
  <conditionalFormatting sqref="L7 L8:L22">
    <cfRule type="expression" dxfId="0" priority="14">
      <formula>"mod(row(),2)=1"</formula>
    </cfRule>
    <cfRule type="expression" dxfId="1" priority="13">
      <formula>MOD(ROW(),2)=1</formula>
    </cfRule>
  </conditionalFormatting>
  <conditionalFormatting sqref="N7 N8:N22">
    <cfRule type="expression" dxfId="0" priority="12">
      <formula>"mod(row(),2)=1"</formula>
    </cfRule>
    <cfRule type="expression" dxfId="1" priority="11">
      <formula>MOD(ROW(),2)=1</formula>
    </cfRule>
  </conditionalFormatting>
  <conditionalFormatting sqref="B15:B16 D15:D16 F15:F16 I15:I16 K15:K16">
    <cfRule type="expression" dxfId="0" priority="20">
      <formula>"mod(row(),2)=1"</formula>
    </cfRule>
    <cfRule type="expression" dxfId="1" priority="19">
      <formula>MOD(ROW(),2)=1</formula>
    </cfRule>
  </conditionalFormatting>
  <conditionalFormatting sqref="B17:B22 D17:D22 F17:F22 I17:I22 K17:K22">
    <cfRule type="expression" dxfId="0" priority="18">
      <formula>"mod(row(),2)=1"</formula>
    </cfRule>
    <cfRule type="expression" dxfId="1" priority="17">
      <formula>MOD(ROW(),2)=1</formula>
    </cfRule>
  </conditionalFormatting>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P6" sqref="P6"/>
    </sheetView>
  </sheetViews>
  <sheetFormatPr defaultColWidth="8.88888888888889" defaultRowHeight="14.4"/>
  <sheetData>
    <row r="1" ht="33.6" spans="1:14">
      <c r="A1" s="59"/>
      <c r="B1" s="60"/>
      <c r="C1" s="60"/>
      <c r="D1" s="60"/>
      <c r="E1" s="61" t="s">
        <v>174</v>
      </c>
      <c r="F1" s="61"/>
      <c r="G1" s="61"/>
      <c r="H1" s="61"/>
      <c r="I1" s="61"/>
      <c r="J1" s="61"/>
      <c r="K1" s="75" t="s">
        <v>70</v>
      </c>
      <c r="L1" s="75"/>
      <c r="M1" s="75"/>
      <c r="N1" s="75"/>
    </row>
    <row r="2" spans="1:14">
      <c r="A2" s="62"/>
      <c r="B2" s="63"/>
      <c r="C2" s="63"/>
      <c r="D2" s="63"/>
      <c r="E2" s="63"/>
      <c r="F2" s="63"/>
      <c r="G2" s="63"/>
      <c r="H2" s="63"/>
      <c r="I2" s="63"/>
      <c r="J2" s="63"/>
      <c r="K2" s="63"/>
      <c r="L2" s="63"/>
      <c r="M2" s="63"/>
      <c r="N2" s="63"/>
    </row>
    <row r="3" spans="1:14">
      <c r="A3" s="59"/>
      <c r="B3" s="64"/>
      <c r="C3" s="64"/>
      <c r="D3" s="64"/>
      <c r="E3" s="64"/>
      <c r="F3" s="64"/>
      <c r="G3" s="64"/>
      <c r="H3" s="64"/>
      <c r="I3" s="64"/>
      <c r="J3" s="64"/>
      <c r="K3" s="64"/>
      <c r="L3" s="64"/>
      <c r="M3" s="64"/>
      <c r="N3" s="64"/>
    </row>
    <row r="4" spans="1:14">
      <c r="A4" s="65" t="s">
        <v>146</v>
      </c>
      <c r="B4" s="66" t="s">
        <v>147</v>
      </c>
      <c r="C4" s="67"/>
      <c r="D4" s="66" t="s">
        <v>148</v>
      </c>
      <c r="E4" s="67"/>
      <c r="F4" s="66" t="s">
        <v>177</v>
      </c>
      <c r="G4" s="67"/>
      <c r="H4" s="66" t="s">
        <v>150</v>
      </c>
      <c r="I4" s="66" t="s">
        <v>151</v>
      </c>
      <c r="J4" s="69"/>
      <c r="K4" s="69"/>
      <c r="L4" s="69"/>
      <c r="M4" s="66" t="s">
        <v>152</v>
      </c>
      <c r="N4" s="67"/>
    </row>
    <row r="5" spans="1:14">
      <c r="A5" s="68"/>
      <c r="B5" s="67"/>
      <c r="C5" s="67"/>
      <c r="D5" s="67"/>
      <c r="E5" s="67"/>
      <c r="F5" s="67"/>
      <c r="G5" s="67"/>
      <c r="H5" s="67"/>
      <c r="I5" s="66" t="s">
        <v>153</v>
      </c>
      <c r="J5" s="67"/>
      <c r="K5" s="66" t="s">
        <v>154</v>
      </c>
      <c r="L5" s="67"/>
      <c r="M5" s="67"/>
      <c r="N5" s="67"/>
    </row>
    <row r="6" ht="43.2" spans="1:14">
      <c r="A6" s="68"/>
      <c r="B6" s="67" t="s">
        <v>11</v>
      </c>
      <c r="C6" s="67" t="s">
        <v>12</v>
      </c>
      <c r="D6" s="67" t="s">
        <v>11</v>
      </c>
      <c r="E6" s="67" t="s">
        <v>12</v>
      </c>
      <c r="F6" s="67" t="s">
        <v>11</v>
      </c>
      <c r="G6" s="67" t="s">
        <v>12</v>
      </c>
      <c r="H6" s="67" t="s">
        <v>13</v>
      </c>
      <c r="I6" s="67" t="s">
        <v>167</v>
      </c>
      <c r="J6" s="67" t="s">
        <v>176</v>
      </c>
      <c r="K6" s="67" t="s">
        <v>167</v>
      </c>
      <c r="L6" s="67" t="s">
        <v>176</v>
      </c>
      <c r="M6" s="67" t="s">
        <v>16</v>
      </c>
      <c r="N6" s="67" t="s">
        <v>17</v>
      </c>
    </row>
    <row r="7" spans="1:14">
      <c r="A7" s="65" t="s">
        <v>161</v>
      </c>
      <c r="B7" s="69">
        <v>2000</v>
      </c>
      <c r="C7" s="70">
        <f t="shared" ref="C7:G7" si="0">B7/25.4</f>
        <v>78.740157480315</v>
      </c>
      <c r="D7" s="71">
        <v>2370</v>
      </c>
      <c r="E7" s="70">
        <f t="shared" si="0"/>
        <v>93.3070866141732</v>
      </c>
      <c r="F7" s="69">
        <v>210</v>
      </c>
      <c r="G7" s="70">
        <f t="shared" si="0"/>
        <v>8.26771653543307</v>
      </c>
      <c r="H7" s="358" t="s">
        <v>20</v>
      </c>
      <c r="I7" s="76">
        <v>8500</v>
      </c>
      <c r="J7" s="69">
        <f t="shared" ref="J7:N7" si="1">I7*2.2046</f>
        <v>18739.1</v>
      </c>
      <c r="K7" s="77">
        <v>7800</v>
      </c>
      <c r="L7" s="69">
        <f t="shared" si="1"/>
        <v>17195.88</v>
      </c>
      <c r="M7" s="71">
        <v>11414</v>
      </c>
      <c r="N7" s="69">
        <f t="shared" si="1"/>
        <v>25163.3044</v>
      </c>
    </row>
    <row r="8" spans="1:14">
      <c r="A8" s="65"/>
      <c r="B8" s="69">
        <v>2300</v>
      </c>
      <c r="C8" s="70">
        <f t="shared" ref="C8:G8" si="2">B8/25.4</f>
        <v>90.5511811023622</v>
      </c>
      <c r="D8" s="71">
        <v>2520</v>
      </c>
      <c r="E8" s="70">
        <f t="shared" si="2"/>
        <v>99.2125984251969</v>
      </c>
      <c r="F8" s="69">
        <v>210</v>
      </c>
      <c r="G8" s="70">
        <f t="shared" si="2"/>
        <v>8.26771653543307</v>
      </c>
      <c r="H8" s="358" t="s">
        <v>20</v>
      </c>
      <c r="I8" s="76">
        <v>8500</v>
      </c>
      <c r="J8" s="69">
        <f t="shared" ref="J8:N8" si="3">I8*2.2046</f>
        <v>18739.1</v>
      </c>
      <c r="K8" s="77">
        <v>7800</v>
      </c>
      <c r="L8" s="69">
        <f t="shared" si="3"/>
        <v>17195.88</v>
      </c>
      <c r="M8" s="71">
        <v>11467</v>
      </c>
      <c r="N8" s="69">
        <f t="shared" si="3"/>
        <v>25280.1482</v>
      </c>
    </row>
    <row r="9" spans="1:14">
      <c r="A9" s="65"/>
      <c r="B9" s="69">
        <v>3000</v>
      </c>
      <c r="C9" s="70">
        <f t="shared" ref="C9:G9" si="4">B9/25.4</f>
        <v>118.110236220472</v>
      </c>
      <c r="D9" s="71">
        <v>2870</v>
      </c>
      <c r="E9" s="70">
        <f t="shared" si="4"/>
        <v>112.992125984252</v>
      </c>
      <c r="F9" s="69">
        <v>210</v>
      </c>
      <c r="G9" s="70">
        <f t="shared" si="4"/>
        <v>8.26771653543307</v>
      </c>
      <c r="H9" s="358" t="s">
        <v>20</v>
      </c>
      <c r="I9" s="76">
        <v>8500</v>
      </c>
      <c r="J9" s="69">
        <f t="shared" ref="J9:N9" si="5">I9*2.2046</f>
        <v>18739.1</v>
      </c>
      <c r="K9" s="77">
        <v>7800</v>
      </c>
      <c r="L9" s="69">
        <f t="shared" si="5"/>
        <v>17195.88</v>
      </c>
      <c r="M9" s="71">
        <v>11600</v>
      </c>
      <c r="N9" s="69">
        <f t="shared" si="5"/>
        <v>25573.36</v>
      </c>
    </row>
    <row r="10" spans="1:14">
      <c r="A10" s="65"/>
      <c r="B10" s="69">
        <v>3500</v>
      </c>
      <c r="C10" s="70">
        <f t="shared" ref="C10:G10" si="6">B10/25.4</f>
        <v>137.795275590551</v>
      </c>
      <c r="D10" s="71">
        <v>3120</v>
      </c>
      <c r="E10" s="70">
        <f t="shared" si="6"/>
        <v>122.834645669291</v>
      </c>
      <c r="F10" s="69">
        <v>210</v>
      </c>
      <c r="G10" s="70">
        <f t="shared" si="6"/>
        <v>8.26771653543307</v>
      </c>
      <c r="H10" s="358" t="s">
        <v>20</v>
      </c>
      <c r="I10" s="76">
        <v>8400</v>
      </c>
      <c r="J10" s="69">
        <f t="shared" ref="J10:N10" si="7">I10*2.2046</f>
        <v>18518.64</v>
      </c>
      <c r="K10" s="77">
        <v>7700</v>
      </c>
      <c r="L10" s="69">
        <f t="shared" si="7"/>
        <v>16975.42</v>
      </c>
      <c r="M10" s="71">
        <v>11686</v>
      </c>
      <c r="N10" s="69">
        <f t="shared" si="7"/>
        <v>25762.9556</v>
      </c>
    </row>
    <row r="11" spans="1:14">
      <c r="A11" s="65"/>
      <c r="B11" s="69">
        <v>4000</v>
      </c>
      <c r="C11" s="70">
        <f t="shared" ref="C11:G11" si="8">B11/25.4</f>
        <v>157.48031496063</v>
      </c>
      <c r="D11" s="71">
        <v>3420</v>
      </c>
      <c r="E11" s="70">
        <f t="shared" si="8"/>
        <v>134.645669291339</v>
      </c>
      <c r="F11" s="69">
        <v>210</v>
      </c>
      <c r="G11" s="70">
        <f t="shared" si="8"/>
        <v>8.26771653543307</v>
      </c>
      <c r="H11" s="358" t="s">
        <v>20</v>
      </c>
      <c r="I11" s="76">
        <v>8250</v>
      </c>
      <c r="J11" s="69">
        <f t="shared" ref="J11:N11" si="9">I11*2.2046</f>
        <v>18187.95</v>
      </c>
      <c r="K11" s="77">
        <v>7550</v>
      </c>
      <c r="L11" s="69">
        <f t="shared" si="9"/>
        <v>16644.73</v>
      </c>
      <c r="M11" s="71">
        <v>11791</v>
      </c>
      <c r="N11" s="69">
        <f t="shared" si="9"/>
        <v>25994.4386</v>
      </c>
    </row>
    <row r="12" spans="1:14">
      <c r="A12" s="65"/>
      <c r="B12" s="73">
        <v>4500</v>
      </c>
      <c r="C12" s="70">
        <f t="shared" ref="C12:G12" si="10">B12/25.4</f>
        <v>177.165354330709</v>
      </c>
      <c r="D12" s="71">
        <v>3670</v>
      </c>
      <c r="E12" s="70">
        <f t="shared" si="10"/>
        <v>144.488188976378</v>
      </c>
      <c r="F12" s="69">
        <v>210</v>
      </c>
      <c r="G12" s="70">
        <f t="shared" si="10"/>
        <v>8.26771653543307</v>
      </c>
      <c r="H12" s="358" t="s">
        <v>20</v>
      </c>
      <c r="I12" s="76">
        <v>8100</v>
      </c>
      <c r="J12" s="69">
        <f t="shared" ref="J12:N12" si="11">I12*2.2046</f>
        <v>17857.26</v>
      </c>
      <c r="K12" s="77">
        <v>7400</v>
      </c>
      <c r="L12" s="69">
        <f t="shared" si="11"/>
        <v>16314.04</v>
      </c>
      <c r="M12" s="71">
        <v>11877</v>
      </c>
      <c r="N12" s="69">
        <f t="shared" si="11"/>
        <v>26184.0342</v>
      </c>
    </row>
    <row r="13" spans="1:14">
      <c r="A13" s="65"/>
      <c r="B13" s="73">
        <v>5000</v>
      </c>
      <c r="C13" s="70">
        <f t="shared" ref="C13:G13" si="12">B13/25.4</f>
        <v>196.850393700787</v>
      </c>
      <c r="D13" s="71">
        <v>3920</v>
      </c>
      <c r="E13" s="70">
        <f t="shared" si="12"/>
        <v>154.330708661417</v>
      </c>
      <c r="F13" s="69">
        <v>210</v>
      </c>
      <c r="G13" s="70">
        <f t="shared" si="12"/>
        <v>8.26771653543307</v>
      </c>
      <c r="H13" s="358" t="s">
        <v>21</v>
      </c>
      <c r="I13" s="76">
        <v>7900</v>
      </c>
      <c r="J13" s="69">
        <f t="shared" ref="J13:N13" si="13">I13*2.2046</f>
        <v>17416.34</v>
      </c>
      <c r="K13" s="77">
        <v>7200</v>
      </c>
      <c r="L13" s="69">
        <f t="shared" si="13"/>
        <v>15873.12</v>
      </c>
      <c r="M13" s="71">
        <v>12020</v>
      </c>
      <c r="N13" s="69">
        <f t="shared" si="13"/>
        <v>26499.292</v>
      </c>
    </row>
    <row r="14" spans="1:14">
      <c r="A14" s="65"/>
      <c r="B14" s="73">
        <v>5500</v>
      </c>
      <c r="C14" s="70">
        <f t="shared" ref="C14:G14" si="14">B14/25.4</f>
        <v>216.535433070866</v>
      </c>
      <c r="D14" s="71">
        <v>4220</v>
      </c>
      <c r="E14" s="70">
        <f t="shared" si="14"/>
        <v>166.141732283465</v>
      </c>
      <c r="F14" s="69">
        <v>210</v>
      </c>
      <c r="G14" s="70">
        <f t="shared" si="14"/>
        <v>8.26771653543307</v>
      </c>
      <c r="H14" s="358" t="s">
        <v>21</v>
      </c>
      <c r="I14" s="76">
        <v>7700</v>
      </c>
      <c r="J14" s="69">
        <f t="shared" ref="J14:N14" si="15">I14*2.2046</f>
        <v>16975.42</v>
      </c>
      <c r="K14" s="77">
        <v>7000</v>
      </c>
      <c r="L14" s="69">
        <f t="shared" si="15"/>
        <v>15432.2</v>
      </c>
      <c r="M14" s="71">
        <v>12179</v>
      </c>
      <c r="N14" s="69">
        <f t="shared" si="15"/>
        <v>26849.8234</v>
      </c>
    </row>
    <row r="15" spans="1:14">
      <c r="A15" s="65"/>
      <c r="B15" s="69">
        <v>6000</v>
      </c>
      <c r="C15" s="70">
        <f t="shared" ref="C15:G15" si="16">B15/25.4</f>
        <v>236.220472440945</v>
      </c>
      <c r="D15" s="71">
        <v>4470</v>
      </c>
      <c r="E15" s="70">
        <f t="shared" si="16"/>
        <v>175.984251968504</v>
      </c>
      <c r="F15" s="69">
        <v>210</v>
      </c>
      <c r="G15" s="70">
        <f t="shared" si="16"/>
        <v>8.26771653543307</v>
      </c>
      <c r="H15" s="358" t="s">
        <v>21</v>
      </c>
      <c r="I15" s="76">
        <v>7550</v>
      </c>
      <c r="J15" s="69">
        <f t="shared" ref="J15:N15" si="17">I15*2.2046</f>
        <v>16644.73</v>
      </c>
      <c r="K15" s="77">
        <v>6650</v>
      </c>
      <c r="L15" s="69">
        <f t="shared" si="17"/>
        <v>14660.59</v>
      </c>
      <c r="M15" s="71">
        <v>12264</v>
      </c>
      <c r="N15" s="69">
        <f t="shared" si="17"/>
        <v>27037.2144</v>
      </c>
    </row>
    <row r="16" spans="1:14">
      <c r="A16" s="65" t="s">
        <v>162</v>
      </c>
      <c r="B16" s="74">
        <v>2000</v>
      </c>
      <c r="C16" s="70">
        <f t="shared" ref="C16:G16" si="18">B16/25.4</f>
        <v>78.740157480315</v>
      </c>
      <c r="D16" s="74">
        <v>2215</v>
      </c>
      <c r="E16" s="70">
        <f t="shared" si="18"/>
        <v>87.2047244094488</v>
      </c>
      <c r="F16" s="74">
        <v>1007</v>
      </c>
      <c r="G16" s="70">
        <f t="shared" si="18"/>
        <v>39.6456692913386</v>
      </c>
      <c r="H16" s="358" t="s">
        <v>20</v>
      </c>
      <c r="I16" s="74">
        <v>8500</v>
      </c>
      <c r="J16" s="69">
        <f t="shared" ref="J16:N16" si="19">I16*2.2046</f>
        <v>18739.1</v>
      </c>
      <c r="K16" s="74">
        <v>7800</v>
      </c>
      <c r="L16" s="69">
        <f t="shared" si="19"/>
        <v>17195.88</v>
      </c>
      <c r="M16" s="74">
        <v>11271</v>
      </c>
      <c r="N16" s="69">
        <f t="shared" si="19"/>
        <v>24848.0466</v>
      </c>
    </row>
    <row r="17" spans="1:14">
      <c r="A17" s="65"/>
      <c r="B17" s="69">
        <v>2500</v>
      </c>
      <c r="C17" s="70">
        <f t="shared" ref="C17:G17" si="20">B17/25.4</f>
        <v>98.4251968503937</v>
      </c>
      <c r="D17" s="71">
        <v>2600</v>
      </c>
      <c r="E17" s="70">
        <f t="shared" si="20"/>
        <v>102.362204724409</v>
      </c>
      <c r="F17" s="69">
        <v>1262</v>
      </c>
      <c r="G17" s="70">
        <f t="shared" si="20"/>
        <v>49.6850393700787</v>
      </c>
      <c r="H17" s="358" t="s">
        <v>20</v>
      </c>
      <c r="I17" s="76">
        <v>8500</v>
      </c>
      <c r="J17" s="69">
        <f t="shared" ref="J17:N17" si="21">I17*2.2046</f>
        <v>18739.1</v>
      </c>
      <c r="K17" s="77">
        <v>7800</v>
      </c>
      <c r="L17" s="69">
        <f t="shared" si="21"/>
        <v>17195.88</v>
      </c>
      <c r="M17" s="71">
        <v>11596</v>
      </c>
      <c r="N17" s="69">
        <f t="shared" si="21"/>
        <v>25564.5416</v>
      </c>
    </row>
    <row r="18" spans="1:14">
      <c r="A18" s="65"/>
      <c r="B18" s="69">
        <v>3000</v>
      </c>
      <c r="C18" s="70">
        <f t="shared" ref="C18:G18" si="22">B18/25.4</f>
        <v>118.110236220472</v>
      </c>
      <c r="D18" s="71">
        <v>2850</v>
      </c>
      <c r="E18" s="70">
        <f t="shared" si="22"/>
        <v>112.204724409449</v>
      </c>
      <c r="F18" s="69">
        <v>1512</v>
      </c>
      <c r="G18" s="70">
        <f t="shared" si="22"/>
        <v>59.5275590551181</v>
      </c>
      <c r="H18" s="358" t="s">
        <v>20</v>
      </c>
      <c r="I18" s="76">
        <v>8500</v>
      </c>
      <c r="J18" s="69">
        <f t="shared" ref="J18:N18" si="23">I18*2.2046</f>
        <v>18739.1</v>
      </c>
      <c r="K18" s="77">
        <v>7800</v>
      </c>
      <c r="L18" s="69">
        <f t="shared" si="23"/>
        <v>17195.88</v>
      </c>
      <c r="M18" s="71">
        <v>11691</v>
      </c>
      <c r="N18" s="69">
        <f t="shared" si="23"/>
        <v>25773.9786</v>
      </c>
    </row>
    <row r="19" spans="1:14">
      <c r="A19" s="65" t="s">
        <v>163</v>
      </c>
      <c r="B19" s="69">
        <v>4500</v>
      </c>
      <c r="C19" s="70">
        <f t="shared" ref="C19:G19" si="24">B19/25.4</f>
        <v>177.165354330709</v>
      </c>
      <c r="D19" s="71">
        <v>2872</v>
      </c>
      <c r="E19" s="70">
        <f t="shared" si="24"/>
        <v>113.070866141732</v>
      </c>
      <c r="F19" s="69">
        <v>1534</v>
      </c>
      <c r="G19" s="70">
        <f t="shared" si="24"/>
        <v>60.3937007874016</v>
      </c>
      <c r="H19" s="358" t="s">
        <v>20</v>
      </c>
      <c r="I19" s="76">
        <v>7000</v>
      </c>
      <c r="J19" s="69">
        <f t="shared" ref="J19:N19" si="25">I19*2.2046</f>
        <v>15432.2</v>
      </c>
      <c r="K19" s="77">
        <v>6600</v>
      </c>
      <c r="L19" s="69">
        <f t="shared" si="25"/>
        <v>14550.36</v>
      </c>
      <c r="M19" s="71">
        <v>12382</v>
      </c>
      <c r="N19" s="69">
        <f t="shared" si="25"/>
        <v>27297.3572</v>
      </c>
    </row>
    <row r="20" spans="1:14">
      <c r="A20" s="65"/>
      <c r="B20" s="69">
        <v>5000</v>
      </c>
      <c r="C20" s="70">
        <f t="shared" ref="C20:G20" si="26">B20/25.4</f>
        <v>196.850393700787</v>
      </c>
      <c r="D20" s="71">
        <v>3038</v>
      </c>
      <c r="E20" s="70">
        <f t="shared" si="26"/>
        <v>119.606299212598</v>
      </c>
      <c r="F20" s="69">
        <v>1700</v>
      </c>
      <c r="G20" s="70">
        <f t="shared" si="26"/>
        <v>66.9291338582677</v>
      </c>
      <c r="H20" s="358" t="s">
        <v>21</v>
      </c>
      <c r="I20" s="76">
        <v>6800</v>
      </c>
      <c r="J20" s="69">
        <f t="shared" ref="J20:N20" si="27">I20*2.2046</f>
        <v>14991.28</v>
      </c>
      <c r="K20" s="77">
        <v>6400</v>
      </c>
      <c r="L20" s="69">
        <f t="shared" si="27"/>
        <v>14109.44</v>
      </c>
      <c r="M20" s="71">
        <v>12474</v>
      </c>
      <c r="N20" s="69">
        <f t="shared" si="27"/>
        <v>27500.1804</v>
      </c>
    </row>
    <row r="21" spans="1:14">
      <c r="A21" s="65"/>
      <c r="B21" s="69">
        <v>5500</v>
      </c>
      <c r="C21" s="70">
        <f t="shared" ref="C21:G21" si="28">B21/25.4</f>
        <v>216.535433070866</v>
      </c>
      <c r="D21" s="71">
        <v>3204</v>
      </c>
      <c r="E21" s="70">
        <f t="shared" si="28"/>
        <v>126.141732283465</v>
      </c>
      <c r="F21" s="69">
        <v>1866</v>
      </c>
      <c r="G21" s="70">
        <f t="shared" si="28"/>
        <v>73.4645669291339</v>
      </c>
      <c r="H21" s="358" t="s">
        <v>21</v>
      </c>
      <c r="I21" s="76">
        <v>6500</v>
      </c>
      <c r="J21" s="69">
        <f t="shared" ref="J21:N21" si="29">I21*2.2046</f>
        <v>14329.9</v>
      </c>
      <c r="K21" s="77">
        <v>6100</v>
      </c>
      <c r="L21" s="69">
        <f t="shared" si="29"/>
        <v>13448.06</v>
      </c>
      <c r="M21" s="71">
        <v>12566</v>
      </c>
      <c r="N21" s="69">
        <f t="shared" si="29"/>
        <v>27703.0036</v>
      </c>
    </row>
    <row r="22" spans="1:14">
      <c r="A22" s="65"/>
      <c r="B22" s="69">
        <v>6000</v>
      </c>
      <c r="C22" s="70">
        <f t="shared" ref="C22:G22" si="30">B22/25.4</f>
        <v>236.220472440945</v>
      </c>
      <c r="D22" s="71">
        <v>3370</v>
      </c>
      <c r="E22" s="70">
        <f t="shared" si="30"/>
        <v>132.677165354331</v>
      </c>
      <c r="F22" s="69">
        <v>2032</v>
      </c>
      <c r="G22" s="70">
        <f t="shared" si="30"/>
        <v>80</v>
      </c>
      <c r="H22" s="358" t="s">
        <v>21</v>
      </c>
      <c r="I22" s="76">
        <v>5900</v>
      </c>
      <c r="J22" s="69">
        <f t="shared" ref="J22:N22" si="31">I22*2.2046</f>
        <v>13007.14</v>
      </c>
      <c r="K22" s="77">
        <v>5500</v>
      </c>
      <c r="L22" s="69">
        <f t="shared" si="31"/>
        <v>12125.3</v>
      </c>
      <c r="M22" s="71">
        <v>12659</v>
      </c>
      <c r="N22" s="69">
        <f t="shared" si="31"/>
        <v>27908.0314</v>
      </c>
    </row>
    <row r="23" spans="1:14">
      <c r="A23" s="65"/>
      <c r="B23" s="69">
        <v>6500</v>
      </c>
      <c r="C23" s="70">
        <f t="shared" ref="C23:G23" si="32">B23/25.4</f>
        <v>255.905511811024</v>
      </c>
      <c r="D23" s="71">
        <v>3620</v>
      </c>
      <c r="E23" s="70">
        <f t="shared" si="32"/>
        <v>142.51968503937</v>
      </c>
      <c r="F23" s="69">
        <v>2282</v>
      </c>
      <c r="G23" s="70">
        <f t="shared" si="32"/>
        <v>89.8425196850394</v>
      </c>
      <c r="H23" s="358" t="s">
        <v>21</v>
      </c>
      <c r="I23" s="76">
        <v>5300</v>
      </c>
      <c r="J23" s="69">
        <f t="shared" ref="J23:N23" si="33">I23*2.2046</f>
        <v>11684.38</v>
      </c>
      <c r="K23" s="77">
        <v>4900</v>
      </c>
      <c r="L23" s="69">
        <f t="shared" si="33"/>
        <v>10802.54</v>
      </c>
      <c r="M23" s="71">
        <v>12792</v>
      </c>
      <c r="N23" s="69">
        <f t="shared" si="33"/>
        <v>28201.2432</v>
      </c>
    </row>
  </sheetData>
  <mergeCells count="14">
    <mergeCell ref="E1:J1"/>
    <mergeCell ref="K1:N1"/>
    <mergeCell ref="I4:L4"/>
    <mergeCell ref="I5:J5"/>
    <mergeCell ref="K5:L5"/>
    <mergeCell ref="A4:A6"/>
    <mergeCell ref="A7:A15"/>
    <mergeCell ref="A16:A18"/>
    <mergeCell ref="A19:A23"/>
    <mergeCell ref="H4:H5"/>
    <mergeCell ref="B4:C5"/>
    <mergeCell ref="D4:E5"/>
    <mergeCell ref="F4:G5"/>
    <mergeCell ref="M4:N5"/>
  </mergeCells>
  <conditionalFormatting sqref="C7:C23">
    <cfRule type="expression" dxfId="0" priority="16">
      <formula>"mod(row(),2)=1"</formula>
    </cfRule>
    <cfRule type="expression" dxfId="1" priority="15">
      <formula>MOD(ROW(),2)=1</formula>
    </cfRule>
  </conditionalFormatting>
  <conditionalFormatting sqref="E7:E23">
    <cfRule type="expression" dxfId="0" priority="14">
      <formula>"mod(row(),2)=1"</formula>
    </cfRule>
    <cfRule type="expression" dxfId="1" priority="13">
      <formula>MOD(ROW(),2)=1</formula>
    </cfRule>
  </conditionalFormatting>
  <conditionalFormatting sqref="F7:F14">
    <cfRule type="expression" dxfId="0" priority="18">
      <formula>"mod(row(),2)=1"</formula>
    </cfRule>
    <cfRule type="expression" dxfId="1" priority="17">
      <formula>MOD(ROW(),2)=1</formula>
    </cfRule>
  </conditionalFormatting>
  <conditionalFormatting sqref="G7:G23">
    <cfRule type="expression" dxfId="0" priority="12">
      <formula>"mod(row(),2)=1"</formula>
    </cfRule>
    <cfRule type="expression" dxfId="1" priority="11">
      <formula>MOD(ROW(),2)=1</formula>
    </cfRule>
  </conditionalFormatting>
  <conditionalFormatting sqref="H16:H19">
    <cfRule type="expression" dxfId="0" priority="4">
      <formula>"mod(row(),2)=1"</formula>
    </cfRule>
    <cfRule type="expression" dxfId="1" priority="3">
      <formula>MOD(ROW(),2)=1</formula>
    </cfRule>
  </conditionalFormatting>
  <conditionalFormatting sqref="H20:H23">
    <cfRule type="expression" dxfId="0" priority="2">
      <formula>"mod(row(),2)=1"</formula>
    </cfRule>
    <cfRule type="expression" dxfId="1" priority="1">
      <formula>MOD(ROW(),2)=1</formula>
    </cfRule>
  </conditionalFormatting>
  <conditionalFormatting sqref="J7:J23">
    <cfRule type="expression" dxfId="0" priority="10">
      <formula>"mod(row(),2)=1"</formula>
    </cfRule>
    <cfRule type="expression" dxfId="1" priority="9">
      <formula>MOD(ROW(),2)=1</formula>
    </cfRule>
  </conditionalFormatting>
  <conditionalFormatting sqref="L7:L23">
    <cfRule type="expression" dxfId="0" priority="8">
      <formula>"mod(row(),2)=1"</formula>
    </cfRule>
    <cfRule type="expression" dxfId="1" priority="7">
      <formula>MOD(ROW(),2)=1</formula>
    </cfRule>
  </conditionalFormatting>
  <conditionalFormatting sqref="N7:N23">
    <cfRule type="expression" dxfId="0" priority="6">
      <formula>"mod(row(),2)=1"</formula>
    </cfRule>
    <cfRule type="expression" dxfId="1" priority="5">
      <formula>MOD(ROW(),2)=1</formula>
    </cfRule>
  </conditionalFormatting>
  <conditionalFormatting sqref="B7:B14 H14:H15 M7:M15 K7:K14 I14 H7:I13 D7:D14 M17:M23">
    <cfRule type="expression" dxfId="0" priority="24">
      <formula>"mod(row(),2)=1"</formula>
    </cfRule>
    <cfRule type="expression" dxfId="1" priority="23">
      <formula>MOD(ROW(),2)=1</formula>
    </cfRule>
  </conditionalFormatting>
  <conditionalFormatting sqref="B17:B18 K15 I15 F15 D15 B15 K17:K18 I17:I18 F17:F18 D17:D18">
    <cfRule type="expression" dxfId="0" priority="22">
      <formula>"mod(row(),2)=1"</formula>
    </cfRule>
    <cfRule type="expression" dxfId="1" priority="21">
      <formula>MOD(ROW(),2)=1</formula>
    </cfRule>
  </conditionalFormatting>
  <conditionalFormatting sqref="B19:B23 K19:K23 I19:I23 F19:F23 D19:D23">
    <cfRule type="expression" dxfId="0" priority="20">
      <formula>"mod(row(),2)=1"</formula>
    </cfRule>
    <cfRule type="expression" dxfId="1" priority="19">
      <formula>MOD(ROW(),2)=1</formula>
    </cfRule>
  </conditionalFormatting>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7"/>
  <sheetViews>
    <sheetView workbookViewId="0">
      <selection activeCell="L7" sqref="L7"/>
    </sheetView>
  </sheetViews>
  <sheetFormatPr defaultColWidth="10" defaultRowHeight="15.6" outlineLevelRow="6"/>
  <cols>
    <col min="1" max="7" width="10" style="45"/>
    <col min="8" max="8" width="19.6481481481481" style="45" customWidth="1"/>
    <col min="9" max="9" width="22.4074074074074" style="45" customWidth="1"/>
    <col min="10" max="16384" width="10" style="45"/>
  </cols>
  <sheetData>
    <row r="2" s="45" customFormat="1" ht="33.6" spans="8:9">
      <c r="H2" s="46" t="s">
        <v>178</v>
      </c>
      <c r="I2" s="46"/>
    </row>
    <row r="3" s="45" customFormat="1" spans="1:9">
      <c r="A3" s="47" t="s">
        <v>179</v>
      </c>
      <c r="B3" s="8" t="s">
        <v>180</v>
      </c>
      <c r="C3" s="8" t="s">
        <v>181</v>
      </c>
      <c r="D3" s="8" t="s">
        <v>182</v>
      </c>
      <c r="E3" s="8" t="s">
        <v>183</v>
      </c>
      <c r="F3" s="48" t="s">
        <v>184</v>
      </c>
      <c r="G3" s="49"/>
      <c r="H3" s="8" t="s">
        <v>185</v>
      </c>
      <c r="I3" s="9"/>
    </row>
    <row r="4" s="45" customFormat="1" spans="1:9">
      <c r="A4" s="50"/>
      <c r="B4" s="9"/>
      <c r="C4" s="9"/>
      <c r="D4" s="9"/>
      <c r="E4" s="9"/>
      <c r="F4" s="48" t="s">
        <v>186</v>
      </c>
      <c r="G4" s="49"/>
      <c r="H4" s="9"/>
      <c r="I4" s="9"/>
    </row>
    <row r="5" s="45" customFormat="1" spans="1:9">
      <c r="A5" s="50"/>
      <c r="B5" s="9"/>
      <c r="C5" s="9"/>
      <c r="D5" s="9"/>
      <c r="E5" s="9"/>
      <c r="F5" s="49" t="s">
        <v>187</v>
      </c>
      <c r="G5" s="49" t="s">
        <v>188</v>
      </c>
      <c r="H5" s="9" t="s">
        <v>187</v>
      </c>
      <c r="I5" s="9" t="s">
        <v>188</v>
      </c>
    </row>
    <row r="6" s="45" customFormat="1" spans="1:9">
      <c r="A6" s="50"/>
      <c r="B6" s="9" t="s">
        <v>11</v>
      </c>
      <c r="C6" s="9" t="s">
        <v>11</v>
      </c>
      <c r="D6" s="9" t="s">
        <v>11</v>
      </c>
      <c r="E6" s="9" t="s">
        <v>13</v>
      </c>
      <c r="F6" s="51" t="s">
        <v>167</v>
      </c>
      <c r="G6" s="52"/>
      <c r="H6" s="24" t="s">
        <v>16</v>
      </c>
      <c r="I6" s="25"/>
    </row>
    <row r="7" s="45" customFormat="1" ht="84.05" spans="1:9">
      <c r="A7" s="47" t="s">
        <v>189</v>
      </c>
      <c r="B7" s="53">
        <v>2000</v>
      </c>
      <c r="C7" s="54">
        <v>2230</v>
      </c>
      <c r="D7" s="54">
        <v>1100</v>
      </c>
      <c r="E7" s="55" t="s">
        <v>38</v>
      </c>
      <c r="F7" s="56">
        <v>10000</v>
      </c>
      <c r="G7" s="57">
        <v>12000</v>
      </c>
      <c r="H7" s="58">
        <v>11800</v>
      </c>
      <c r="I7" s="58">
        <v>12450</v>
      </c>
    </row>
  </sheetData>
  <mergeCells count="11">
    <mergeCell ref="H2:I2"/>
    <mergeCell ref="F3:G3"/>
    <mergeCell ref="F4:G4"/>
    <mergeCell ref="F6:G6"/>
    <mergeCell ref="H6:I6"/>
    <mergeCell ref="A3:A6"/>
    <mergeCell ref="B3:B4"/>
    <mergeCell ref="C3:C4"/>
    <mergeCell ref="D3:D4"/>
    <mergeCell ref="E3:E4"/>
    <mergeCell ref="H3:I4"/>
  </mergeCells>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J16" sqref="J16"/>
    </sheetView>
  </sheetViews>
  <sheetFormatPr defaultColWidth="9" defaultRowHeight="14.4"/>
  <sheetData>
    <row r="1" s="27" customFormat="1" ht="32.4" spans="1:14">
      <c r="A1" s="31"/>
      <c r="B1" s="32"/>
      <c r="C1" s="32"/>
      <c r="D1" s="32"/>
      <c r="E1" s="32"/>
      <c r="F1" s="33" t="s">
        <v>0</v>
      </c>
      <c r="G1" s="33"/>
      <c r="H1" s="33"/>
      <c r="I1" s="33"/>
      <c r="J1" s="33"/>
      <c r="K1" s="33"/>
      <c r="L1" s="33" t="s">
        <v>24</v>
      </c>
      <c r="M1" s="33"/>
      <c r="N1" s="33"/>
    </row>
    <row r="2" s="28" customFormat="1" ht="73" customHeight="1" spans="1:14">
      <c r="A2" s="7" t="s">
        <v>2</v>
      </c>
      <c r="B2" s="8" t="s">
        <v>3</v>
      </c>
      <c r="C2" s="9"/>
      <c r="D2" s="8" t="s">
        <v>4</v>
      </c>
      <c r="E2" s="9"/>
      <c r="F2" s="8" t="s">
        <v>5</v>
      </c>
      <c r="G2" s="9"/>
      <c r="H2" s="8" t="s">
        <v>6</v>
      </c>
      <c r="I2" s="8" t="s">
        <v>7</v>
      </c>
      <c r="J2" s="9"/>
      <c r="K2" s="9"/>
      <c r="L2" s="9"/>
      <c r="M2" s="9" t="s">
        <v>8</v>
      </c>
      <c r="N2" s="9"/>
    </row>
    <row r="3" s="29" customFormat="1" spans="1:21">
      <c r="A3" s="10"/>
      <c r="B3" s="9"/>
      <c r="C3" s="9"/>
      <c r="D3" s="9"/>
      <c r="E3" s="9"/>
      <c r="F3" s="9"/>
      <c r="G3" s="9"/>
      <c r="H3" s="9"/>
      <c r="I3" s="8" t="s">
        <v>9</v>
      </c>
      <c r="J3" s="9"/>
      <c r="K3" s="8" t="s">
        <v>10</v>
      </c>
      <c r="L3" s="9"/>
      <c r="M3" s="9" t="s">
        <v>24</v>
      </c>
      <c r="N3" s="9"/>
      <c r="O3" s="28"/>
      <c r="P3" s="28"/>
      <c r="Q3" s="28"/>
      <c r="R3" s="28"/>
      <c r="S3" s="28"/>
      <c r="T3" s="28"/>
      <c r="U3" s="28"/>
    </row>
    <row r="4" s="30" customFormat="1" ht="70" customHeight="1" spans="1:21">
      <c r="A4" s="10"/>
      <c r="B4" s="9" t="s">
        <v>11</v>
      </c>
      <c r="C4" s="9" t="s">
        <v>12</v>
      </c>
      <c r="D4" s="9" t="s">
        <v>11</v>
      </c>
      <c r="E4" s="9" t="s">
        <v>12</v>
      </c>
      <c r="F4" s="9" t="s">
        <v>11</v>
      </c>
      <c r="G4" s="9" t="s">
        <v>12</v>
      </c>
      <c r="H4" s="9" t="s">
        <v>13</v>
      </c>
      <c r="I4" s="9" t="s">
        <v>14</v>
      </c>
      <c r="J4" s="9" t="s">
        <v>15</v>
      </c>
      <c r="K4" s="9" t="s">
        <v>14</v>
      </c>
      <c r="L4" s="9" t="s">
        <v>15</v>
      </c>
      <c r="M4" s="9" t="s">
        <v>16</v>
      </c>
      <c r="N4" s="9" t="s">
        <v>17</v>
      </c>
      <c r="O4" s="28"/>
      <c r="P4" s="28"/>
      <c r="Q4" s="28"/>
      <c r="R4" s="28"/>
      <c r="S4" s="28"/>
      <c r="T4" s="28"/>
      <c r="U4" s="28"/>
    </row>
    <row r="5" s="30" customFormat="1" ht="15.6" spans="1:21">
      <c r="A5" s="7" t="s">
        <v>18</v>
      </c>
      <c r="B5" s="34">
        <v>2000</v>
      </c>
      <c r="C5" s="35">
        <f t="shared" ref="C5:G5" si="0">SUM(B5/25.4)</f>
        <v>78.740157480315</v>
      </c>
      <c r="D5" s="36">
        <v>1530</v>
      </c>
      <c r="E5" s="35">
        <f t="shared" si="0"/>
        <v>60.2362204724409</v>
      </c>
      <c r="F5" s="34">
        <v>140</v>
      </c>
      <c r="G5" s="35">
        <f t="shared" si="0"/>
        <v>5.51181102362205</v>
      </c>
      <c r="H5" s="342" t="s">
        <v>19</v>
      </c>
      <c r="I5" s="34">
        <v>2500</v>
      </c>
      <c r="J5" s="34">
        <f t="shared" ref="J5:J18" si="1">SUM(I5)*2</f>
        <v>5000</v>
      </c>
      <c r="K5" s="34">
        <f t="shared" ref="K5:K12" si="2">I5-150</f>
        <v>2350</v>
      </c>
      <c r="L5" s="34">
        <f t="shared" ref="L5:L24" si="3">SUM(K5)*2</f>
        <v>4700</v>
      </c>
      <c r="M5" s="34">
        <f>3485</f>
        <v>3485</v>
      </c>
      <c r="N5" s="43">
        <f t="shared" ref="N5:N18" si="4">SUM(M5*2.2046)</f>
        <v>7683.031</v>
      </c>
      <c r="O5" s="28"/>
      <c r="P5" s="28"/>
      <c r="Q5" s="28"/>
      <c r="R5" s="28"/>
      <c r="S5" s="28"/>
      <c r="T5" s="28"/>
      <c r="U5" s="28"/>
    </row>
    <row r="6" s="30" customFormat="1" spans="1:21">
      <c r="A6" s="7"/>
      <c r="B6" s="34">
        <v>2500</v>
      </c>
      <c r="C6" s="35">
        <f t="shared" ref="C6:G6" si="5">SUM(B6/25.4)</f>
        <v>98.4251968503937</v>
      </c>
      <c r="D6" s="37">
        <v>1780</v>
      </c>
      <c r="E6" s="35">
        <f t="shared" si="5"/>
        <v>70.0787401574803</v>
      </c>
      <c r="F6" s="34">
        <v>140</v>
      </c>
      <c r="G6" s="35">
        <f t="shared" si="5"/>
        <v>5.51181102362205</v>
      </c>
      <c r="H6" s="342" t="s">
        <v>20</v>
      </c>
      <c r="I6" s="34">
        <v>2500</v>
      </c>
      <c r="J6" s="34">
        <f t="shared" si="1"/>
        <v>5000</v>
      </c>
      <c r="K6" s="34">
        <f t="shared" si="2"/>
        <v>2350</v>
      </c>
      <c r="L6" s="34">
        <f t="shared" si="3"/>
        <v>4700</v>
      </c>
      <c r="M6" s="34">
        <f>3520</f>
        <v>3520</v>
      </c>
      <c r="N6" s="43">
        <f t="shared" si="4"/>
        <v>7760.192</v>
      </c>
      <c r="O6" s="28"/>
      <c r="P6" s="28"/>
      <c r="Q6" s="28"/>
      <c r="R6" s="28"/>
      <c r="S6" s="28"/>
      <c r="T6" s="28"/>
      <c r="U6" s="28"/>
    </row>
    <row r="7" s="30" customFormat="1" ht="15.6" spans="1:21">
      <c r="A7" s="10"/>
      <c r="B7" s="34">
        <v>3000</v>
      </c>
      <c r="C7" s="35">
        <f t="shared" ref="C7:G7" si="6">SUM(B7/25.4)</f>
        <v>118.110236220472</v>
      </c>
      <c r="D7" s="36">
        <v>2030</v>
      </c>
      <c r="E7" s="35">
        <f t="shared" si="6"/>
        <v>79.9212598425197</v>
      </c>
      <c r="F7" s="34">
        <v>140</v>
      </c>
      <c r="G7" s="35">
        <f t="shared" si="6"/>
        <v>5.51181102362205</v>
      </c>
      <c r="H7" s="342" t="s">
        <v>20</v>
      </c>
      <c r="I7" s="34">
        <v>2500</v>
      </c>
      <c r="J7" s="34">
        <f t="shared" si="1"/>
        <v>5000</v>
      </c>
      <c r="K7" s="34">
        <f t="shared" si="2"/>
        <v>2350</v>
      </c>
      <c r="L7" s="34">
        <f t="shared" si="3"/>
        <v>4700</v>
      </c>
      <c r="M7" s="34">
        <f>3555</f>
        <v>3555</v>
      </c>
      <c r="N7" s="43">
        <f t="shared" si="4"/>
        <v>7837.353</v>
      </c>
      <c r="O7" s="28"/>
      <c r="P7" s="28"/>
      <c r="Q7" s="28"/>
      <c r="R7" s="28"/>
      <c r="S7" s="28"/>
      <c r="T7" s="28"/>
      <c r="U7" s="28"/>
    </row>
    <row r="8" s="30" customFormat="1" ht="15.6" spans="1:21">
      <c r="A8" s="10"/>
      <c r="B8" s="34">
        <v>3300</v>
      </c>
      <c r="C8" s="35">
        <f t="shared" ref="C8:G8" si="7">SUM(B8/25.4)</f>
        <v>129.92125984252</v>
      </c>
      <c r="D8" s="36">
        <v>2180</v>
      </c>
      <c r="E8" s="35">
        <f t="shared" si="7"/>
        <v>85.8267716535433</v>
      </c>
      <c r="F8" s="34">
        <v>140</v>
      </c>
      <c r="G8" s="35">
        <f t="shared" si="7"/>
        <v>5.51181102362205</v>
      </c>
      <c r="H8" s="342" t="s">
        <v>20</v>
      </c>
      <c r="I8" s="34">
        <v>2500</v>
      </c>
      <c r="J8" s="34">
        <f t="shared" si="1"/>
        <v>5000</v>
      </c>
      <c r="K8" s="34">
        <f t="shared" si="2"/>
        <v>2350</v>
      </c>
      <c r="L8" s="34">
        <f t="shared" si="3"/>
        <v>4700</v>
      </c>
      <c r="M8" s="34">
        <f>3575</f>
        <v>3575</v>
      </c>
      <c r="N8" s="43">
        <f t="shared" si="4"/>
        <v>7881.445</v>
      </c>
      <c r="O8" s="28"/>
      <c r="P8" s="28"/>
      <c r="Q8" s="28"/>
      <c r="R8" s="28"/>
      <c r="S8" s="28"/>
      <c r="T8" s="28"/>
      <c r="U8" s="28"/>
    </row>
    <row r="9" s="30" customFormat="1" ht="15.6" spans="1:21">
      <c r="A9" s="10"/>
      <c r="B9" s="34">
        <v>3500</v>
      </c>
      <c r="C9" s="35">
        <f t="shared" ref="C9:G9" si="8">SUM(B9/25.4)</f>
        <v>137.795275590551</v>
      </c>
      <c r="D9" s="36">
        <v>2280</v>
      </c>
      <c r="E9" s="35">
        <f t="shared" si="8"/>
        <v>89.7637795275591</v>
      </c>
      <c r="F9" s="34">
        <v>140</v>
      </c>
      <c r="G9" s="35">
        <f t="shared" si="8"/>
        <v>5.51181102362205</v>
      </c>
      <c r="H9" s="342" t="s">
        <v>20</v>
      </c>
      <c r="I9" s="34">
        <v>2500</v>
      </c>
      <c r="J9" s="34">
        <f t="shared" si="1"/>
        <v>5000</v>
      </c>
      <c r="K9" s="34">
        <f t="shared" si="2"/>
        <v>2350</v>
      </c>
      <c r="L9" s="34">
        <f t="shared" si="3"/>
        <v>4700</v>
      </c>
      <c r="M9" s="34">
        <f>3590</f>
        <v>3590</v>
      </c>
      <c r="N9" s="43">
        <f t="shared" si="4"/>
        <v>7914.514</v>
      </c>
      <c r="O9" s="28"/>
      <c r="P9" s="28"/>
      <c r="Q9" s="28"/>
      <c r="R9" s="28"/>
      <c r="S9" s="28"/>
      <c r="T9" s="28"/>
      <c r="U9" s="28"/>
    </row>
    <row r="10" s="30" customFormat="1" ht="15.6" spans="1:14">
      <c r="A10" s="10"/>
      <c r="B10" s="34">
        <v>4000</v>
      </c>
      <c r="C10" s="35">
        <f t="shared" ref="C10:G10" si="9">SUM(B10/25.4)</f>
        <v>157.48031496063</v>
      </c>
      <c r="D10" s="36">
        <v>2580</v>
      </c>
      <c r="E10" s="35">
        <f t="shared" si="9"/>
        <v>101.574803149606</v>
      </c>
      <c r="F10" s="34">
        <v>140</v>
      </c>
      <c r="G10" s="35">
        <f t="shared" si="9"/>
        <v>5.51181102362205</v>
      </c>
      <c r="H10" s="342" t="s">
        <v>21</v>
      </c>
      <c r="I10" s="34">
        <v>2300</v>
      </c>
      <c r="J10" s="34">
        <f t="shared" si="1"/>
        <v>4600</v>
      </c>
      <c r="K10" s="34">
        <f t="shared" si="2"/>
        <v>2150</v>
      </c>
      <c r="L10" s="34">
        <f t="shared" si="3"/>
        <v>4300</v>
      </c>
      <c r="M10" s="34">
        <f>3700</f>
        <v>3700</v>
      </c>
      <c r="N10" s="43">
        <f t="shared" si="4"/>
        <v>8157.02</v>
      </c>
    </row>
    <row r="11" s="30" customFormat="1" ht="15.6" spans="1:14">
      <c r="A11" s="10"/>
      <c r="B11" s="34">
        <v>4500</v>
      </c>
      <c r="C11" s="35">
        <f t="shared" ref="C11:G11" si="10">SUM(B11/25.4)</f>
        <v>177.165354330709</v>
      </c>
      <c r="D11" s="36">
        <v>2830</v>
      </c>
      <c r="E11" s="35">
        <f t="shared" si="10"/>
        <v>111.417322834646</v>
      </c>
      <c r="F11" s="34">
        <v>140</v>
      </c>
      <c r="G11" s="35">
        <f t="shared" si="10"/>
        <v>5.51181102362205</v>
      </c>
      <c r="H11" s="342" t="s">
        <v>21</v>
      </c>
      <c r="I11" s="34">
        <v>2100</v>
      </c>
      <c r="J11" s="34">
        <f t="shared" si="1"/>
        <v>4200</v>
      </c>
      <c r="K11" s="34">
        <f t="shared" si="2"/>
        <v>1950</v>
      </c>
      <c r="L11" s="34">
        <f t="shared" si="3"/>
        <v>3900</v>
      </c>
      <c r="M11" s="34">
        <f>3805</f>
        <v>3805</v>
      </c>
      <c r="N11" s="43">
        <f t="shared" si="4"/>
        <v>8388.503</v>
      </c>
    </row>
    <row r="12" s="30" customFormat="1" ht="15.6" spans="1:14">
      <c r="A12" s="10"/>
      <c r="B12" s="34">
        <v>5000</v>
      </c>
      <c r="C12" s="35">
        <f t="shared" ref="C12:G12" si="11">SUM(B12/25.4)</f>
        <v>196.850393700787</v>
      </c>
      <c r="D12" s="36">
        <v>3080</v>
      </c>
      <c r="E12" s="35">
        <f t="shared" si="11"/>
        <v>121.259842519685</v>
      </c>
      <c r="F12" s="34">
        <v>140</v>
      </c>
      <c r="G12" s="35">
        <f t="shared" si="11"/>
        <v>5.51181102362205</v>
      </c>
      <c r="H12" s="342" t="s">
        <v>190</v>
      </c>
      <c r="I12" s="34">
        <v>1900</v>
      </c>
      <c r="J12" s="34">
        <f t="shared" si="1"/>
        <v>3800</v>
      </c>
      <c r="K12" s="34">
        <f t="shared" si="2"/>
        <v>1750</v>
      </c>
      <c r="L12" s="34">
        <f t="shared" si="3"/>
        <v>3500</v>
      </c>
      <c r="M12" s="34">
        <f>3910</f>
        <v>3910</v>
      </c>
      <c r="N12" s="43">
        <f t="shared" si="4"/>
        <v>8619.986</v>
      </c>
    </row>
    <row r="13" s="30" customFormat="1" ht="15.6" spans="1:14">
      <c r="A13" s="38" t="s">
        <v>22</v>
      </c>
      <c r="B13" s="36">
        <v>2700</v>
      </c>
      <c r="C13" s="35">
        <f t="shared" ref="C13:G13" si="12">SUM(B13/25.4)</f>
        <v>106.299212598425</v>
      </c>
      <c r="D13" s="36">
        <v>1950</v>
      </c>
      <c r="E13" s="35">
        <f t="shared" si="12"/>
        <v>76.7716535433071</v>
      </c>
      <c r="F13" s="36">
        <v>830</v>
      </c>
      <c r="G13" s="35">
        <f t="shared" si="12"/>
        <v>32.6771653543307</v>
      </c>
      <c r="H13" s="342" t="s">
        <v>20</v>
      </c>
      <c r="I13" s="34">
        <v>2500</v>
      </c>
      <c r="J13" s="34">
        <f t="shared" si="1"/>
        <v>5000</v>
      </c>
      <c r="K13" s="34">
        <v>1850</v>
      </c>
      <c r="L13" s="34">
        <f t="shared" si="3"/>
        <v>3700</v>
      </c>
      <c r="M13" s="34">
        <f>3550</f>
        <v>3550</v>
      </c>
      <c r="N13" s="43">
        <f t="shared" si="4"/>
        <v>7826.33</v>
      </c>
    </row>
    <row r="14" s="30" customFormat="1" ht="15.6" spans="1:14">
      <c r="A14" s="39"/>
      <c r="B14" s="34">
        <v>3000</v>
      </c>
      <c r="C14" s="35">
        <f t="shared" ref="C14:G14" si="13">SUM(B14/25.4)</f>
        <v>118.110236220472</v>
      </c>
      <c r="D14" s="36">
        <v>2100</v>
      </c>
      <c r="E14" s="35">
        <f t="shared" si="13"/>
        <v>82.6771653543307</v>
      </c>
      <c r="F14" s="36">
        <v>980</v>
      </c>
      <c r="G14" s="35">
        <f t="shared" si="13"/>
        <v>38.5826771653543</v>
      </c>
      <c r="H14" s="342" t="s">
        <v>20</v>
      </c>
      <c r="I14" s="34">
        <v>2500</v>
      </c>
      <c r="J14" s="34">
        <f t="shared" si="1"/>
        <v>5000</v>
      </c>
      <c r="K14" s="34">
        <f t="shared" ref="K14:K24" si="14">I14-150</f>
        <v>2350</v>
      </c>
      <c r="L14" s="34">
        <f t="shared" si="3"/>
        <v>4700</v>
      </c>
      <c r="M14" s="34">
        <f>3585</f>
        <v>3585</v>
      </c>
      <c r="N14" s="43">
        <f t="shared" si="4"/>
        <v>7903.491</v>
      </c>
    </row>
    <row r="15" s="30" customFormat="1" ht="24.95" customHeight="1" spans="1:14">
      <c r="A15" s="39"/>
      <c r="B15" s="34">
        <v>3300</v>
      </c>
      <c r="C15" s="35">
        <f t="shared" ref="C15:G15" si="15">SUM(B15/25.4)</f>
        <v>129.92125984252</v>
      </c>
      <c r="D15" s="36">
        <v>2250</v>
      </c>
      <c r="E15" s="35">
        <f t="shared" si="15"/>
        <v>88.5826771653543</v>
      </c>
      <c r="F15" s="36">
        <v>1130</v>
      </c>
      <c r="G15" s="35">
        <f t="shared" si="15"/>
        <v>44.488188976378</v>
      </c>
      <c r="H15" s="342" t="s">
        <v>20</v>
      </c>
      <c r="I15" s="34">
        <v>2500</v>
      </c>
      <c r="J15" s="34">
        <f t="shared" si="1"/>
        <v>5000</v>
      </c>
      <c r="K15" s="34">
        <f t="shared" si="14"/>
        <v>2350</v>
      </c>
      <c r="L15" s="34">
        <f t="shared" si="3"/>
        <v>4700</v>
      </c>
      <c r="M15" s="34">
        <f>3605</f>
        <v>3605</v>
      </c>
      <c r="N15" s="43">
        <f t="shared" si="4"/>
        <v>7947.583</v>
      </c>
    </row>
    <row r="16" s="30" customFormat="1" ht="24.95" customHeight="1" spans="1:14">
      <c r="A16" s="39"/>
      <c r="B16" s="34">
        <v>3500</v>
      </c>
      <c r="C16" s="35">
        <f t="shared" ref="C16:G16" si="16">SUM(B16/25.4)</f>
        <v>137.795275590551</v>
      </c>
      <c r="D16" s="36">
        <v>2350</v>
      </c>
      <c r="E16" s="35">
        <f t="shared" si="16"/>
        <v>92.5196850393701</v>
      </c>
      <c r="F16" s="36">
        <v>1230</v>
      </c>
      <c r="G16" s="35">
        <f t="shared" si="16"/>
        <v>48.4251968503937</v>
      </c>
      <c r="H16" s="342" t="s">
        <v>20</v>
      </c>
      <c r="I16" s="34">
        <v>2500</v>
      </c>
      <c r="J16" s="34">
        <f t="shared" si="1"/>
        <v>5000</v>
      </c>
      <c r="K16" s="34">
        <f t="shared" si="14"/>
        <v>2350</v>
      </c>
      <c r="L16" s="34">
        <f t="shared" si="3"/>
        <v>4700</v>
      </c>
      <c r="M16" s="34">
        <f>3665</f>
        <v>3665</v>
      </c>
      <c r="N16" s="43">
        <f t="shared" si="4"/>
        <v>8079.859</v>
      </c>
    </row>
    <row r="17" s="30" customFormat="1" ht="24.95" customHeight="1" spans="1:14">
      <c r="A17" s="40" t="s">
        <v>23</v>
      </c>
      <c r="B17" s="34">
        <v>3600</v>
      </c>
      <c r="C17" s="35">
        <f t="shared" ref="C17:G17" si="17">SUM(B17/25.4)</f>
        <v>141.732283464567</v>
      </c>
      <c r="D17" s="36">
        <v>1800</v>
      </c>
      <c r="E17" s="35">
        <f t="shared" si="17"/>
        <v>70.8661417322835</v>
      </c>
      <c r="F17" s="41">
        <v>781</v>
      </c>
      <c r="G17" s="35">
        <f t="shared" si="17"/>
        <v>30.748031496063</v>
      </c>
      <c r="H17" s="342" t="s">
        <v>21</v>
      </c>
      <c r="I17" s="34">
        <v>2300</v>
      </c>
      <c r="J17" s="34">
        <f t="shared" si="1"/>
        <v>4600</v>
      </c>
      <c r="K17" s="34">
        <f t="shared" si="14"/>
        <v>2150</v>
      </c>
      <c r="L17" s="34">
        <f t="shared" si="3"/>
        <v>4300</v>
      </c>
      <c r="M17" s="34">
        <f>3780</f>
        <v>3780</v>
      </c>
      <c r="N17" s="43">
        <f t="shared" si="4"/>
        <v>8333.388</v>
      </c>
    </row>
    <row r="18" s="30" customFormat="1" ht="24.95" customHeight="1" spans="1:14">
      <c r="A18" s="39"/>
      <c r="B18" s="34">
        <v>4000</v>
      </c>
      <c r="C18" s="35">
        <f t="shared" ref="C18:G18" si="18">SUM(B18/25.4)</f>
        <v>157.48031496063</v>
      </c>
      <c r="D18" s="36">
        <v>1930</v>
      </c>
      <c r="E18" s="35">
        <f t="shared" si="18"/>
        <v>75.9842519685039</v>
      </c>
      <c r="F18" s="41">
        <v>911</v>
      </c>
      <c r="G18" s="35">
        <f t="shared" si="18"/>
        <v>35.8661417322835</v>
      </c>
      <c r="H18" s="342" t="s">
        <v>21</v>
      </c>
      <c r="I18" s="34">
        <v>2150</v>
      </c>
      <c r="J18" s="34">
        <f t="shared" si="1"/>
        <v>4300</v>
      </c>
      <c r="K18" s="34">
        <f t="shared" si="14"/>
        <v>2000</v>
      </c>
      <c r="L18" s="34">
        <f t="shared" si="3"/>
        <v>4000</v>
      </c>
      <c r="M18" s="34">
        <f>3815</f>
        <v>3815</v>
      </c>
      <c r="N18" s="43">
        <f t="shared" si="4"/>
        <v>8410.549</v>
      </c>
    </row>
    <row r="19" s="30" customFormat="1" ht="20.1" customHeight="1" spans="1:14">
      <c r="A19" s="39"/>
      <c r="B19" s="36">
        <v>4300</v>
      </c>
      <c r="C19" s="35">
        <f t="shared" ref="C19:G19" si="19">SUM(B19/25.4)</f>
        <v>169.291338582677</v>
      </c>
      <c r="D19" s="36">
        <v>2030</v>
      </c>
      <c r="E19" s="35">
        <f t="shared" si="19"/>
        <v>79.9212598425197</v>
      </c>
      <c r="F19" s="41">
        <v>1011</v>
      </c>
      <c r="G19" s="35">
        <f t="shared" si="19"/>
        <v>39.8031496062992</v>
      </c>
      <c r="H19" s="34"/>
      <c r="I19" s="34">
        <v>2100</v>
      </c>
      <c r="J19" s="34"/>
      <c r="K19" s="34">
        <f t="shared" si="14"/>
        <v>1950</v>
      </c>
      <c r="L19" s="34">
        <f t="shared" si="3"/>
        <v>3900</v>
      </c>
      <c r="M19" s="34">
        <f>3845</f>
        <v>3845</v>
      </c>
      <c r="N19" s="43"/>
    </row>
    <row r="20" s="30" customFormat="1" ht="20.1" customHeight="1" spans="1:14">
      <c r="A20" s="39"/>
      <c r="B20" s="34">
        <v>4500</v>
      </c>
      <c r="C20" s="35">
        <f t="shared" ref="C20:C24" si="20">SUM(B20/25.4)</f>
        <v>177.165354330709</v>
      </c>
      <c r="D20" s="36">
        <v>2100</v>
      </c>
      <c r="E20" s="35">
        <f t="shared" ref="E20:E24" si="21">SUM(D19/25.4)</f>
        <v>79.9212598425197</v>
      </c>
      <c r="F20" s="41">
        <v>1081</v>
      </c>
      <c r="G20" s="35">
        <f t="shared" ref="G20:G24" si="22">SUM(F20/25.4)</f>
        <v>42.5590551181102</v>
      </c>
      <c r="H20" s="342" t="s">
        <v>21</v>
      </c>
      <c r="I20" s="34">
        <v>2000</v>
      </c>
      <c r="J20" s="34">
        <f t="shared" ref="J20:J24" si="23">SUM(I20)*2</f>
        <v>4000</v>
      </c>
      <c r="K20" s="34">
        <f t="shared" si="14"/>
        <v>1850</v>
      </c>
      <c r="L20" s="34">
        <f t="shared" si="3"/>
        <v>3700</v>
      </c>
      <c r="M20" s="34">
        <f>3865</f>
        <v>3865</v>
      </c>
      <c r="N20" s="43">
        <f t="shared" ref="N20:N24" si="24">SUM(M20*2.2046)</f>
        <v>8520.779</v>
      </c>
    </row>
    <row r="21" s="30" customFormat="1" ht="20.1" customHeight="1" spans="1:14">
      <c r="A21" s="39"/>
      <c r="B21" s="34">
        <v>4700</v>
      </c>
      <c r="C21" s="35">
        <f t="shared" si="20"/>
        <v>185.03937007874</v>
      </c>
      <c r="D21" s="36">
        <v>2170</v>
      </c>
      <c r="E21" s="35">
        <f t="shared" si="21"/>
        <v>82.6771653543307</v>
      </c>
      <c r="F21" s="41">
        <v>1151</v>
      </c>
      <c r="G21" s="35">
        <f t="shared" si="22"/>
        <v>45.3149606299213</v>
      </c>
      <c r="H21" s="342" t="s">
        <v>21</v>
      </c>
      <c r="I21" s="34">
        <v>1900</v>
      </c>
      <c r="J21" s="34">
        <f t="shared" si="23"/>
        <v>3800</v>
      </c>
      <c r="K21" s="34">
        <f t="shared" si="14"/>
        <v>1750</v>
      </c>
      <c r="L21" s="34">
        <f t="shared" si="3"/>
        <v>3500</v>
      </c>
      <c r="M21" s="34">
        <f>3875</f>
        <v>3875</v>
      </c>
      <c r="N21" s="43">
        <f t="shared" si="24"/>
        <v>8542.825</v>
      </c>
    </row>
    <row r="22" s="30" customFormat="1" ht="20.1" customHeight="1" spans="1:14">
      <c r="A22" s="39"/>
      <c r="B22" s="34">
        <v>5000</v>
      </c>
      <c r="C22" s="35">
        <f t="shared" si="20"/>
        <v>196.850393700787</v>
      </c>
      <c r="D22" s="36">
        <v>2270</v>
      </c>
      <c r="E22" s="35">
        <f t="shared" si="21"/>
        <v>85.4330708661417</v>
      </c>
      <c r="F22" s="41">
        <v>1251</v>
      </c>
      <c r="G22" s="35">
        <f t="shared" si="22"/>
        <v>49.251968503937</v>
      </c>
      <c r="H22" s="342" t="s">
        <v>190</v>
      </c>
      <c r="I22" s="34">
        <v>1800</v>
      </c>
      <c r="J22" s="34">
        <f t="shared" si="23"/>
        <v>3600</v>
      </c>
      <c r="K22" s="34">
        <f t="shared" si="14"/>
        <v>1650</v>
      </c>
      <c r="L22" s="34">
        <f t="shared" si="3"/>
        <v>3300</v>
      </c>
      <c r="M22" s="34">
        <f>4025</f>
        <v>4025</v>
      </c>
      <c r="N22" s="43">
        <f t="shared" si="24"/>
        <v>8873.515</v>
      </c>
    </row>
    <row r="23" s="30" customFormat="1" ht="20.1" customHeight="1" spans="1:14">
      <c r="A23" s="39"/>
      <c r="B23" s="36">
        <v>5500</v>
      </c>
      <c r="C23" s="35">
        <f t="shared" si="20"/>
        <v>216.535433070866</v>
      </c>
      <c r="D23" s="36">
        <v>2520</v>
      </c>
      <c r="E23" s="35">
        <f t="shared" si="21"/>
        <v>89.3700787401575</v>
      </c>
      <c r="F23" s="41">
        <v>1341</v>
      </c>
      <c r="G23" s="35">
        <f t="shared" si="22"/>
        <v>52.7952755905512</v>
      </c>
      <c r="H23" s="342" t="s">
        <v>190</v>
      </c>
      <c r="I23" s="34">
        <v>1500</v>
      </c>
      <c r="J23" s="34">
        <f t="shared" si="23"/>
        <v>3000</v>
      </c>
      <c r="K23" s="34">
        <f t="shared" si="14"/>
        <v>1350</v>
      </c>
      <c r="L23" s="34">
        <f t="shared" si="3"/>
        <v>2700</v>
      </c>
      <c r="M23" s="34">
        <f>4205</f>
        <v>4205</v>
      </c>
      <c r="N23" s="43">
        <f t="shared" si="24"/>
        <v>9270.343</v>
      </c>
    </row>
    <row r="24" s="30" customFormat="1" ht="20.1" customHeight="1" spans="1:14">
      <c r="A24" s="42"/>
      <c r="B24" s="36">
        <v>6000</v>
      </c>
      <c r="C24" s="35">
        <f t="shared" si="20"/>
        <v>236.220472440945</v>
      </c>
      <c r="D24" s="36">
        <v>2760</v>
      </c>
      <c r="E24" s="35">
        <f t="shared" si="21"/>
        <v>99.2125984251969</v>
      </c>
      <c r="F24" s="41">
        <v>1501</v>
      </c>
      <c r="G24" s="35">
        <f t="shared" si="22"/>
        <v>59.0944881889764</v>
      </c>
      <c r="H24" s="342" t="s">
        <v>190</v>
      </c>
      <c r="I24" s="44">
        <v>1200</v>
      </c>
      <c r="J24" s="34">
        <f t="shared" si="23"/>
        <v>2400</v>
      </c>
      <c r="K24" s="34">
        <f t="shared" si="14"/>
        <v>1050</v>
      </c>
      <c r="L24" s="34">
        <f t="shared" si="3"/>
        <v>2100</v>
      </c>
      <c r="M24" s="34">
        <f>4255</f>
        <v>4255</v>
      </c>
      <c r="N24" s="43">
        <f t="shared" si="24"/>
        <v>9380.573</v>
      </c>
    </row>
  </sheetData>
  <mergeCells count="15">
    <mergeCell ref="F1:K1"/>
    <mergeCell ref="L1:N1"/>
    <mergeCell ref="I2:L2"/>
    <mergeCell ref="M2:N2"/>
    <mergeCell ref="I3:J3"/>
    <mergeCell ref="K3:L3"/>
    <mergeCell ref="M3:N3"/>
    <mergeCell ref="A2:A4"/>
    <mergeCell ref="A5:A12"/>
    <mergeCell ref="A13:A16"/>
    <mergeCell ref="A17:A24"/>
    <mergeCell ref="H2:H3"/>
    <mergeCell ref="B2:C3"/>
    <mergeCell ref="D2:E3"/>
    <mergeCell ref="F2:G3"/>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topLeftCell="A43" workbookViewId="0">
      <selection activeCell="K11" sqref="K11"/>
    </sheetView>
  </sheetViews>
  <sheetFormatPr defaultColWidth="8.88888888888889" defaultRowHeight="14.4"/>
  <cols>
    <col min="1" max="16384" width="9"/>
  </cols>
  <sheetData>
    <row r="1" customFormat="1" ht="33.6" spans="1:16">
      <c r="A1" s="294"/>
      <c r="B1" s="295"/>
      <c r="C1" s="295"/>
      <c r="D1" s="295"/>
      <c r="E1" s="295"/>
      <c r="F1" s="296" t="s">
        <v>0</v>
      </c>
      <c r="G1" s="296"/>
      <c r="H1" s="296"/>
      <c r="I1" s="296"/>
      <c r="J1" s="296"/>
      <c r="K1" s="296" t="s">
        <v>25</v>
      </c>
      <c r="L1" s="296"/>
      <c r="M1" s="296"/>
      <c r="N1" s="296"/>
      <c r="O1" s="296"/>
      <c r="P1" s="296"/>
    </row>
    <row r="2" customFormat="1" spans="1:16">
      <c r="A2" s="297"/>
      <c r="B2" s="298"/>
      <c r="C2" s="298"/>
      <c r="D2" s="298"/>
      <c r="E2" s="298"/>
      <c r="F2" s="298"/>
      <c r="G2" s="298"/>
      <c r="H2" s="298"/>
      <c r="I2" s="298"/>
      <c r="J2" s="298"/>
      <c r="K2" s="298"/>
      <c r="L2" s="298"/>
      <c r="M2" s="298"/>
      <c r="N2" s="298"/>
      <c r="O2" s="298"/>
      <c r="P2" s="298"/>
    </row>
    <row r="3" customFormat="1" spans="1:16">
      <c r="A3" s="294"/>
      <c r="B3" s="299"/>
      <c r="C3" s="299"/>
      <c r="D3" s="299"/>
      <c r="E3" s="299"/>
      <c r="F3" s="299"/>
      <c r="G3" s="299"/>
      <c r="H3" s="299"/>
      <c r="I3" s="299"/>
      <c r="J3" s="299"/>
      <c r="K3" s="299"/>
      <c r="L3" s="299"/>
      <c r="M3" s="299"/>
      <c r="N3" s="299"/>
      <c r="O3" s="299"/>
      <c r="P3" s="299"/>
    </row>
    <row r="4" customFormat="1" spans="1:16">
      <c r="A4" s="300" t="s">
        <v>26</v>
      </c>
      <c r="B4" s="301" t="s">
        <v>27</v>
      </c>
      <c r="C4" s="26"/>
      <c r="D4" s="301" t="s">
        <v>28</v>
      </c>
      <c r="E4" s="26"/>
      <c r="F4" s="301" t="s">
        <v>29</v>
      </c>
      <c r="G4" s="26"/>
      <c r="H4" s="301" t="s">
        <v>30</v>
      </c>
      <c r="I4" s="301" t="s">
        <v>31</v>
      </c>
      <c r="J4" s="26"/>
      <c r="K4" s="26"/>
      <c r="L4" s="26"/>
      <c r="M4" s="319" t="s">
        <v>32</v>
      </c>
      <c r="N4" s="320"/>
      <c r="O4" s="320"/>
      <c r="P4" s="321"/>
    </row>
    <row r="5" customFormat="1" spans="1:16">
      <c r="A5" s="302"/>
      <c r="B5" s="26"/>
      <c r="C5" s="26"/>
      <c r="D5" s="26"/>
      <c r="E5" s="26"/>
      <c r="F5" s="26"/>
      <c r="G5" s="26"/>
      <c r="H5" s="26"/>
      <c r="I5" s="301" t="s">
        <v>33</v>
      </c>
      <c r="J5" s="26"/>
      <c r="K5" s="301" t="s">
        <v>34</v>
      </c>
      <c r="L5" s="26"/>
      <c r="M5" s="322" t="s">
        <v>35</v>
      </c>
      <c r="N5" s="321"/>
      <c r="O5" s="322" t="s">
        <v>36</v>
      </c>
      <c r="P5" s="321"/>
    </row>
    <row r="6" customFormat="1" ht="43.2" spans="1:16">
      <c r="A6" s="302"/>
      <c r="B6" s="26" t="s">
        <v>11</v>
      </c>
      <c r="C6" s="26" t="s">
        <v>12</v>
      </c>
      <c r="D6" s="26" t="s">
        <v>11</v>
      </c>
      <c r="E6" s="26" t="s">
        <v>12</v>
      </c>
      <c r="F6" s="26" t="s">
        <v>11</v>
      </c>
      <c r="G6" s="26" t="s">
        <v>12</v>
      </c>
      <c r="H6" s="26" t="s">
        <v>13</v>
      </c>
      <c r="I6" s="26" t="s">
        <v>14</v>
      </c>
      <c r="J6" s="26" t="s">
        <v>15</v>
      </c>
      <c r="K6" s="26" t="s">
        <v>14</v>
      </c>
      <c r="L6" s="26" t="s">
        <v>15</v>
      </c>
      <c r="M6" s="26" t="s">
        <v>16</v>
      </c>
      <c r="N6" s="26" t="s">
        <v>17</v>
      </c>
      <c r="O6" s="26" t="s">
        <v>16</v>
      </c>
      <c r="P6" s="26" t="s">
        <v>17</v>
      </c>
    </row>
    <row r="7" customFormat="1" spans="1:16">
      <c r="A7" s="300" t="s">
        <v>37</v>
      </c>
      <c r="B7" s="303">
        <v>2000</v>
      </c>
      <c r="C7" s="304">
        <v>78.740157480315</v>
      </c>
      <c r="D7" s="303">
        <v>1610</v>
      </c>
      <c r="E7" s="304">
        <v>63.3858267716535</v>
      </c>
      <c r="F7" s="304">
        <v>95</v>
      </c>
      <c r="G7" s="304">
        <v>3.74015748031496</v>
      </c>
      <c r="H7" s="303" t="s">
        <v>38</v>
      </c>
      <c r="I7" s="304">
        <v>3000</v>
      </c>
      <c r="J7" s="303">
        <v>6607.9295154185</v>
      </c>
      <c r="K7" s="323">
        <v>2750</v>
      </c>
      <c r="L7" s="303">
        <v>6057.26872246696</v>
      </c>
      <c r="M7" s="323">
        <v>4110.06251957977</v>
      </c>
      <c r="N7" s="303">
        <v>9053.00114444882</v>
      </c>
      <c r="O7" s="323">
        <v>4170.06251957977</v>
      </c>
      <c r="P7" s="303">
        <v>9185.1597347572</v>
      </c>
    </row>
    <row r="8" customFormat="1" spans="1:16">
      <c r="A8" s="300"/>
      <c r="B8" s="303">
        <v>2300</v>
      </c>
      <c r="C8" s="304">
        <v>90.5511811023622</v>
      </c>
      <c r="D8" s="303">
        <v>1760</v>
      </c>
      <c r="E8" s="304">
        <v>69.2913385826772</v>
      </c>
      <c r="F8" s="304">
        <v>95</v>
      </c>
      <c r="G8" s="304">
        <v>3.74015748031496</v>
      </c>
      <c r="H8" s="303" t="s">
        <v>38</v>
      </c>
      <c r="I8" s="304">
        <v>3000</v>
      </c>
      <c r="J8" s="303">
        <v>6607.9295154185</v>
      </c>
      <c r="K8" s="323">
        <v>2750</v>
      </c>
      <c r="L8" s="303">
        <v>6057.26872246696</v>
      </c>
      <c r="M8" s="323">
        <v>4137.12605970584</v>
      </c>
      <c r="N8" s="303">
        <v>9112.61246631242</v>
      </c>
      <c r="O8" s="323">
        <v>4197.12605970584</v>
      </c>
      <c r="P8" s="303">
        <v>9244.77105662079</v>
      </c>
    </row>
    <row r="9" customFormat="1" spans="1:16">
      <c r="A9" s="300"/>
      <c r="B9" s="303">
        <v>2500</v>
      </c>
      <c r="C9" s="304">
        <v>98.4251968503937</v>
      </c>
      <c r="D9" s="303">
        <v>1860</v>
      </c>
      <c r="E9" s="304">
        <v>73.2283464566929</v>
      </c>
      <c r="F9" s="304">
        <v>95</v>
      </c>
      <c r="G9" s="304">
        <v>3.74015748031496</v>
      </c>
      <c r="H9" s="303" t="s">
        <v>38</v>
      </c>
      <c r="I9" s="304">
        <v>3000</v>
      </c>
      <c r="J9" s="303">
        <v>6607.9295154185</v>
      </c>
      <c r="K9" s="323">
        <v>2750</v>
      </c>
      <c r="L9" s="303">
        <v>6057.26872246696</v>
      </c>
      <c r="M9" s="323">
        <v>4155.16841978988</v>
      </c>
      <c r="N9" s="303">
        <v>9152.35334755481</v>
      </c>
      <c r="O9" s="323">
        <v>4215.16841978988</v>
      </c>
      <c r="P9" s="303">
        <v>9284.51193786318</v>
      </c>
    </row>
    <row r="10" customFormat="1" spans="1:16">
      <c r="A10" s="300"/>
      <c r="B10" s="303">
        <v>2700</v>
      </c>
      <c r="C10" s="304">
        <v>106.299212598425</v>
      </c>
      <c r="D10" s="303">
        <v>1960</v>
      </c>
      <c r="E10" s="304">
        <v>77.1653543307087</v>
      </c>
      <c r="F10" s="304">
        <v>95</v>
      </c>
      <c r="G10" s="304">
        <v>3.74015748031496</v>
      </c>
      <c r="H10" s="303" t="s">
        <v>38</v>
      </c>
      <c r="I10" s="304">
        <v>3000</v>
      </c>
      <c r="J10" s="303">
        <v>6607.9295154185</v>
      </c>
      <c r="K10" s="323">
        <v>2750</v>
      </c>
      <c r="L10" s="303">
        <v>6057.26872246696</v>
      </c>
      <c r="M10" s="323">
        <v>4173.21077987393</v>
      </c>
      <c r="N10" s="303">
        <v>9192.0942287972</v>
      </c>
      <c r="O10" s="323">
        <v>4233.21077987393</v>
      </c>
      <c r="P10" s="303">
        <v>9324.25281910557</v>
      </c>
    </row>
    <row r="11" customFormat="1" spans="1:16">
      <c r="A11" s="300"/>
      <c r="B11" s="303">
        <v>3000</v>
      </c>
      <c r="C11" s="304">
        <v>118.110236220472</v>
      </c>
      <c r="D11" s="303">
        <v>2110</v>
      </c>
      <c r="E11" s="304">
        <v>83.0708661417323</v>
      </c>
      <c r="F11" s="304">
        <v>95</v>
      </c>
      <c r="G11" s="304">
        <v>3.74015748031496</v>
      </c>
      <c r="H11" s="303" t="s">
        <v>38</v>
      </c>
      <c r="I11" s="304">
        <v>3000</v>
      </c>
      <c r="J11" s="303">
        <v>6607.9295154185</v>
      </c>
      <c r="K11" s="323">
        <v>2750</v>
      </c>
      <c r="L11" s="303">
        <v>6057.26872246696</v>
      </c>
      <c r="M11" s="323">
        <v>4200</v>
      </c>
      <c r="N11" s="303">
        <v>9251.1013215859</v>
      </c>
      <c r="O11" s="323">
        <v>4260</v>
      </c>
      <c r="P11" s="303">
        <v>9383.25991189427</v>
      </c>
    </row>
    <row r="12" customFormat="1" spans="1:16">
      <c r="A12" s="300"/>
      <c r="B12" s="303">
        <v>3300</v>
      </c>
      <c r="C12" s="304">
        <v>129.92125984252</v>
      </c>
      <c r="D12" s="303">
        <v>2260</v>
      </c>
      <c r="E12" s="304">
        <v>88.9763779527559</v>
      </c>
      <c r="F12" s="304">
        <v>95</v>
      </c>
      <c r="G12" s="304">
        <v>3.74015748031496</v>
      </c>
      <c r="H12" s="303" t="s">
        <v>38</v>
      </c>
      <c r="I12" s="304">
        <v>3000</v>
      </c>
      <c r="J12" s="303">
        <v>6607.9295154185</v>
      </c>
      <c r="K12" s="323">
        <v>2750</v>
      </c>
      <c r="L12" s="303">
        <v>6057.26872246696</v>
      </c>
      <c r="M12" s="323">
        <v>4227.06354012607</v>
      </c>
      <c r="N12" s="303">
        <v>9310.71264344949</v>
      </c>
      <c r="O12" s="323">
        <v>4287.06354012607</v>
      </c>
      <c r="P12" s="303">
        <v>9442.87123375786</v>
      </c>
    </row>
    <row r="13" customFormat="1" spans="1:16">
      <c r="A13" s="302"/>
      <c r="B13" s="303">
        <v>3500</v>
      </c>
      <c r="C13" s="304">
        <v>137.795275590551</v>
      </c>
      <c r="D13" s="303">
        <v>2360</v>
      </c>
      <c r="E13" s="304">
        <v>92.9133858267717</v>
      </c>
      <c r="F13" s="304">
        <v>95</v>
      </c>
      <c r="G13" s="304">
        <v>3.74015748031496</v>
      </c>
      <c r="H13" s="303" t="s">
        <v>38</v>
      </c>
      <c r="I13" s="304">
        <v>2750</v>
      </c>
      <c r="J13" s="303">
        <v>6057.26872246696</v>
      </c>
      <c r="K13" s="323">
        <v>2600</v>
      </c>
      <c r="L13" s="303">
        <v>5726.87224669604</v>
      </c>
      <c r="M13" s="323">
        <v>4245.10590021012</v>
      </c>
      <c r="N13" s="303">
        <v>9350.45352469188</v>
      </c>
      <c r="O13" s="323">
        <v>4305.10590021012</v>
      </c>
      <c r="P13" s="303">
        <v>9482.61211500025</v>
      </c>
    </row>
    <row r="14" customFormat="1" spans="1:16">
      <c r="A14" s="302"/>
      <c r="B14" s="303">
        <v>4000</v>
      </c>
      <c r="C14" s="304">
        <v>157.48031496063</v>
      </c>
      <c r="D14" s="303">
        <v>2660</v>
      </c>
      <c r="E14" s="304">
        <v>104.724409448819</v>
      </c>
      <c r="F14" s="304">
        <v>95</v>
      </c>
      <c r="G14" s="304">
        <v>3.74015748031496</v>
      </c>
      <c r="H14" s="303" t="s">
        <v>39</v>
      </c>
      <c r="I14" s="304">
        <v>2600</v>
      </c>
      <c r="J14" s="303">
        <v>5726.87224669604</v>
      </c>
      <c r="K14" s="323">
        <v>2500</v>
      </c>
      <c r="L14" s="303">
        <v>5506.60792951542</v>
      </c>
      <c r="M14" s="323">
        <v>4336.50298046226</v>
      </c>
      <c r="N14" s="303">
        <v>9551.76867943228</v>
      </c>
      <c r="O14" s="323">
        <v>4396.50298046226</v>
      </c>
      <c r="P14" s="303">
        <v>9683.92726974065</v>
      </c>
    </row>
    <row r="15" customFormat="1" spans="1:16">
      <c r="A15" s="302"/>
      <c r="B15" s="303">
        <v>4500</v>
      </c>
      <c r="C15" s="304">
        <v>177.165354330709</v>
      </c>
      <c r="D15" s="303">
        <v>2910</v>
      </c>
      <c r="E15" s="304">
        <v>114.566929133858</v>
      </c>
      <c r="F15" s="304">
        <v>95</v>
      </c>
      <c r="G15" s="304">
        <v>3.74015748031496</v>
      </c>
      <c r="H15" s="303" t="s">
        <v>39</v>
      </c>
      <c r="I15" s="304">
        <v>2400</v>
      </c>
      <c r="J15" s="303">
        <v>5286.3436123348</v>
      </c>
      <c r="K15" s="323">
        <v>2300</v>
      </c>
      <c r="L15" s="303">
        <v>5066.07929515419</v>
      </c>
      <c r="M15" s="323">
        <v>4381.60888067237</v>
      </c>
      <c r="N15" s="303">
        <v>9651.12088253826</v>
      </c>
      <c r="O15" s="323">
        <v>4441.60888067237</v>
      </c>
      <c r="P15" s="303">
        <v>9783.27947284663</v>
      </c>
    </row>
    <row r="16" customFormat="1" spans="1:16">
      <c r="A16" s="302"/>
      <c r="B16" s="303">
        <v>5000</v>
      </c>
      <c r="C16" s="304">
        <v>196.850393700787</v>
      </c>
      <c r="D16" s="303">
        <v>3160</v>
      </c>
      <c r="E16" s="304">
        <v>124.409448818898</v>
      </c>
      <c r="F16" s="304">
        <v>95</v>
      </c>
      <c r="G16" s="304">
        <v>3.74015748031496</v>
      </c>
      <c r="H16" s="303" t="s">
        <v>40</v>
      </c>
      <c r="I16" s="304">
        <v>2200</v>
      </c>
      <c r="J16" s="303">
        <v>4845.81497797357</v>
      </c>
      <c r="K16" s="323">
        <v>2100</v>
      </c>
      <c r="L16" s="303">
        <v>4625.55066079295</v>
      </c>
      <c r="M16" s="323">
        <v>4426.71478088249</v>
      </c>
      <c r="N16" s="303">
        <v>9750.47308564425</v>
      </c>
      <c r="O16" s="323">
        <v>4486.71478088249</v>
      </c>
      <c r="P16" s="303">
        <v>9882.63167595262</v>
      </c>
    </row>
    <row r="17" customFormat="1" spans="1:16">
      <c r="A17" s="305" t="s">
        <v>41</v>
      </c>
      <c r="B17" s="303">
        <v>2500</v>
      </c>
      <c r="C17" s="304">
        <v>98.4251968503937</v>
      </c>
      <c r="D17" s="303">
        <v>1860</v>
      </c>
      <c r="E17" s="304">
        <v>73.2283464566929</v>
      </c>
      <c r="F17" s="304">
        <v>713</v>
      </c>
      <c r="G17" s="304">
        <v>28.0708661417323</v>
      </c>
      <c r="H17" s="303" t="s">
        <v>38</v>
      </c>
      <c r="I17" s="304">
        <v>3000</v>
      </c>
      <c r="J17" s="303">
        <v>6607.9295154185</v>
      </c>
      <c r="K17" s="323">
        <v>2550</v>
      </c>
      <c r="L17" s="303">
        <v>5616.74008810573</v>
      </c>
      <c r="M17" s="323">
        <v>4180.13859442182</v>
      </c>
      <c r="N17" s="303">
        <v>9207.35373220665</v>
      </c>
      <c r="O17" s="323">
        <v>4240.13859442182</v>
      </c>
      <c r="P17" s="303">
        <v>9339.51232251502</v>
      </c>
    </row>
    <row r="18" customFormat="1" spans="1:16">
      <c r="A18" s="306"/>
      <c r="B18" s="303">
        <v>2700</v>
      </c>
      <c r="C18" s="304">
        <v>106.299212598425</v>
      </c>
      <c r="D18" s="303">
        <v>1960</v>
      </c>
      <c r="E18" s="304">
        <v>77.1653543307087</v>
      </c>
      <c r="F18" s="304">
        <v>813</v>
      </c>
      <c r="G18" s="304">
        <v>32.007874015748</v>
      </c>
      <c r="H18" s="303" t="s">
        <v>38</v>
      </c>
      <c r="I18" s="304">
        <v>3000</v>
      </c>
      <c r="J18" s="303">
        <v>6607.9295154185</v>
      </c>
      <c r="K18" s="323">
        <v>2550</v>
      </c>
      <c r="L18" s="303">
        <v>5616.74008810573</v>
      </c>
      <c r="M18" s="323">
        <v>4198.93274065309</v>
      </c>
      <c r="N18" s="303">
        <v>9248.75053007289</v>
      </c>
      <c r="O18" s="323">
        <v>4258.93274065309</v>
      </c>
      <c r="P18" s="303">
        <v>9380.90912038126</v>
      </c>
    </row>
    <row r="19" customFormat="1" spans="1:16">
      <c r="A19" s="306"/>
      <c r="B19" s="303">
        <v>3000</v>
      </c>
      <c r="C19" s="304">
        <v>118.110236220472</v>
      </c>
      <c r="D19" s="303">
        <v>2110</v>
      </c>
      <c r="E19" s="304">
        <v>83.0708661417323</v>
      </c>
      <c r="F19" s="304">
        <v>963</v>
      </c>
      <c r="G19" s="304">
        <v>37.9133858267717</v>
      </c>
      <c r="H19" s="303" t="s">
        <v>38</v>
      </c>
      <c r="I19" s="304">
        <v>3000</v>
      </c>
      <c r="J19" s="303">
        <v>6607.9295154185</v>
      </c>
      <c r="K19" s="323">
        <v>2550</v>
      </c>
      <c r="L19" s="303">
        <v>5616.74008810573</v>
      </c>
      <c r="M19" s="323">
        <v>4226.9868</v>
      </c>
      <c r="N19" s="303">
        <v>9310.5436123348</v>
      </c>
      <c r="O19" s="323">
        <v>4286.9868</v>
      </c>
      <c r="P19" s="303">
        <v>9442.70220264317</v>
      </c>
    </row>
    <row r="20" customFormat="1" spans="1:16">
      <c r="A20" s="306"/>
      <c r="B20" s="303">
        <v>3300</v>
      </c>
      <c r="C20" s="304">
        <v>129.92125984252</v>
      </c>
      <c r="D20" s="303">
        <v>2260</v>
      </c>
      <c r="E20" s="304">
        <v>88.9763779527559</v>
      </c>
      <c r="F20" s="304">
        <v>1113</v>
      </c>
      <c r="G20" s="304">
        <v>43.8188976377953</v>
      </c>
      <c r="H20" s="303" t="s">
        <v>38</v>
      </c>
      <c r="I20" s="304">
        <v>3000</v>
      </c>
      <c r="J20" s="303">
        <v>6607.9295154185</v>
      </c>
      <c r="K20" s="323">
        <v>2550</v>
      </c>
      <c r="L20" s="303">
        <v>5616.74008810573</v>
      </c>
      <c r="M20" s="323">
        <v>4255.31517934691</v>
      </c>
      <c r="N20" s="303">
        <v>9372.9409236716</v>
      </c>
      <c r="O20" s="323">
        <v>4315.31517934691</v>
      </c>
      <c r="P20" s="303">
        <v>9505.09951397997</v>
      </c>
    </row>
    <row r="21" customFormat="1" spans="1:16">
      <c r="A21" s="307"/>
      <c r="B21" s="303">
        <v>3500</v>
      </c>
      <c r="C21" s="304">
        <v>137.795275590551</v>
      </c>
      <c r="D21" s="303">
        <v>2360</v>
      </c>
      <c r="E21" s="304">
        <v>92.9133858267717</v>
      </c>
      <c r="F21" s="304">
        <v>1213</v>
      </c>
      <c r="G21" s="304">
        <v>47.755905511811</v>
      </c>
      <c r="H21" s="303" t="s">
        <v>38</v>
      </c>
      <c r="I21" s="304">
        <v>2750</v>
      </c>
      <c r="J21" s="303">
        <v>6057.26872246696</v>
      </c>
      <c r="K21" s="323">
        <v>2400</v>
      </c>
      <c r="L21" s="303">
        <v>5286.3436123348</v>
      </c>
      <c r="M21" s="323">
        <v>4274.10932557818</v>
      </c>
      <c r="N21" s="303">
        <v>9414.33772153784</v>
      </c>
      <c r="O21" s="323">
        <v>4334.10932557818</v>
      </c>
      <c r="P21" s="303">
        <v>9546.49631184621</v>
      </c>
    </row>
    <row r="22" customFormat="1" spans="1:16">
      <c r="A22" s="308" t="s">
        <v>23</v>
      </c>
      <c r="B22" s="303">
        <v>3600</v>
      </c>
      <c r="C22" s="304">
        <v>141.732283464567</v>
      </c>
      <c r="D22" s="303">
        <v>1855</v>
      </c>
      <c r="E22" s="304">
        <v>73.0314960629921</v>
      </c>
      <c r="F22" s="304">
        <v>708</v>
      </c>
      <c r="G22" s="304">
        <v>27.8740157480315</v>
      </c>
      <c r="H22" s="309" t="s">
        <v>39</v>
      </c>
      <c r="I22" s="304">
        <v>2650</v>
      </c>
      <c r="J22" s="303">
        <v>5837.00440528634</v>
      </c>
      <c r="K22" s="323">
        <v>2600</v>
      </c>
      <c r="L22" s="303">
        <v>5726.87224669604</v>
      </c>
      <c r="M22" s="323">
        <v>4366.63065150284</v>
      </c>
      <c r="N22" s="303">
        <v>9618.12918833224</v>
      </c>
      <c r="O22" s="323">
        <v>4426.63065150284</v>
      </c>
      <c r="P22" s="303">
        <v>9750.28777864061</v>
      </c>
    </row>
    <row r="23" customFormat="1" spans="1:16">
      <c r="A23" s="310"/>
      <c r="B23" s="303">
        <v>4000</v>
      </c>
      <c r="C23" s="304">
        <v>157.48031496063</v>
      </c>
      <c r="D23" s="303">
        <v>1990</v>
      </c>
      <c r="E23" s="304">
        <v>78.3464566929134</v>
      </c>
      <c r="F23" s="304">
        <v>843</v>
      </c>
      <c r="G23" s="304">
        <v>33.1889763779528</v>
      </c>
      <c r="H23" s="309" t="s">
        <v>39</v>
      </c>
      <c r="I23" s="304">
        <v>2450</v>
      </c>
      <c r="J23" s="303">
        <v>5396.47577092511</v>
      </c>
      <c r="K23" s="323">
        <v>2400</v>
      </c>
      <c r="L23" s="303">
        <v>5286.3436123348</v>
      </c>
      <c r="M23" s="323">
        <v>4404.4822057135</v>
      </c>
      <c r="N23" s="303">
        <v>9701.5026557566</v>
      </c>
      <c r="O23" s="323">
        <v>4464.4822057135</v>
      </c>
      <c r="P23" s="303">
        <v>9833.66124606497</v>
      </c>
    </row>
    <row r="24" customFormat="1" spans="1:16">
      <c r="A24" s="310"/>
      <c r="B24" s="303">
        <v>4300</v>
      </c>
      <c r="C24" s="304">
        <v>169.291338582677</v>
      </c>
      <c r="D24" s="303">
        <v>2090</v>
      </c>
      <c r="E24" s="304">
        <v>82.2834645669291</v>
      </c>
      <c r="F24" s="304">
        <v>943</v>
      </c>
      <c r="G24" s="304">
        <v>37.1259842519685</v>
      </c>
      <c r="H24" s="309" t="s">
        <v>39</v>
      </c>
      <c r="I24" s="304">
        <v>2350</v>
      </c>
      <c r="J24" s="303">
        <v>5176.21145374449</v>
      </c>
      <c r="K24" s="323">
        <v>2300</v>
      </c>
      <c r="L24" s="303">
        <v>5066.07929515419</v>
      </c>
      <c r="M24" s="323">
        <v>4431.71635525419</v>
      </c>
      <c r="N24" s="303">
        <v>9761.48976928235</v>
      </c>
      <c r="O24" s="323">
        <v>4491.71635525419</v>
      </c>
      <c r="P24" s="303">
        <v>9893.64835959072</v>
      </c>
    </row>
    <row r="25" customFormat="1" spans="1:16">
      <c r="A25" s="310"/>
      <c r="B25" s="303">
        <v>4500</v>
      </c>
      <c r="C25" s="304">
        <v>177.165354330709</v>
      </c>
      <c r="D25" s="303">
        <v>2155</v>
      </c>
      <c r="E25" s="304">
        <v>84.8425196850394</v>
      </c>
      <c r="F25" s="304">
        <v>1008</v>
      </c>
      <c r="G25" s="304">
        <v>39.6850393700787</v>
      </c>
      <c r="H25" s="309" t="s">
        <v>39</v>
      </c>
      <c r="I25" s="304">
        <v>2250</v>
      </c>
      <c r="J25" s="303">
        <v>4955.94713656388</v>
      </c>
      <c r="K25" s="323">
        <v>2200</v>
      </c>
      <c r="L25" s="303">
        <v>4845.81497797357</v>
      </c>
      <c r="M25" s="323">
        <v>4449.50948</v>
      </c>
      <c r="N25" s="303">
        <v>9800.68167400881</v>
      </c>
      <c r="O25" s="323">
        <v>4509.50948</v>
      </c>
      <c r="P25" s="303">
        <v>9932.84026431718</v>
      </c>
    </row>
    <row r="26" customFormat="1" spans="1:16">
      <c r="A26" s="310"/>
      <c r="B26" s="303">
        <v>4700</v>
      </c>
      <c r="C26" s="304">
        <v>185.03937007874</v>
      </c>
      <c r="D26" s="303">
        <v>2225</v>
      </c>
      <c r="E26" s="304">
        <v>87.5984251968504</v>
      </c>
      <c r="F26" s="304">
        <v>1078</v>
      </c>
      <c r="G26" s="304">
        <v>42.4409448818898</v>
      </c>
      <c r="H26" s="309" t="s">
        <v>39</v>
      </c>
      <c r="I26" s="304">
        <v>2100</v>
      </c>
      <c r="J26" s="303">
        <v>4625.55066079295</v>
      </c>
      <c r="K26" s="323">
        <v>2100</v>
      </c>
      <c r="L26" s="303">
        <v>4625.55066079295</v>
      </c>
      <c r="M26" s="323">
        <v>4468.89777639138</v>
      </c>
      <c r="N26" s="303">
        <v>9843.38717266824</v>
      </c>
      <c r="O26" s="323">
        <v>4528.89777639138</v>
      </c>
      <c r="P26" s="303">
        <v>9975.54576297661</v>
      </c>
    </row>
    <row r="27" customFormat="1" spans="1:16">
      <c r="A27" s="310"/>
      <c r="B27" s="303">
        <v>5000</v>
      </c>
      <c r="C27" s="304">
        <v>196.850393700787</v>
      </c>
      <c r="D27" s="303">
        <v>2325</v>
      </c>
      <c r="E27" s="304">
        <v>91.5354330708661</v>
      </c>
      <c r="F27" s="304">
        <v>1178</v>
      </c>
      <c r="G27" s="304">
        <v>46.3779527559055</v>
      </c>
      <c r="H27" s="309" t="s">
        <v>39</v>
      </c>
      <c r="I27" s="304">
        <v>1900</v>
      </c>
      <c r="J27" s="303">
        <v>4185.02202643172</v>
      </c>
      <c r="K27" s="323">
        <v>1750</v>
      </c>
      <c r="L27" s="303">
        <v>3854.62555066079</v>
      </c>
      <c r="M27" s="323">
        <v>4496.32706763248</v>
      </c>
      <c r="N27" s="303">
        <v>9903.80411372793</v>
      </c>
      <c r="O27" s="323">
        <v>4556.32706763248</v>
      </c>
      <c r="P27" s="303">
        <v>10035.9627040363</v>
      </c>
    </row>
    <row r="28" customFormat="1" spans="1:16">
      <c r="A28" s="310"/>
      <c r="B28" s="303">
        <v>5500</v>
      </c>
      <c r="C28" s="304">
        <v>216.535433070866</v>
      </c>
      <c r="D28" s="303">
        <v>2495</v>
      </c>
      <c r="E28" s="304">
        <v>98.2283464566929</v>
      </c>
      <c r="F28" s="304">
        <v>1303</v>
      </c>
      <c r="G28" s="304">
        <v>51.2992125984252</v>
      </c>
      <c r="H28" s="309" t="s">
        <v>39</v>
      </c>
      <c r="I28" s="304">
        <v>1700</v>
      </c>
      <c r="J28" s="303">
        <v>3744.49339207048</v>
      </c>
      <c r="K28" s="323">
        <v>1600</v>
      </c>
      <c r="L28" s="303">
        <v>3524.22907488987</v>
      </c>
      <c r="M28" s="323">
        <v>4677.54410932579</v>
      </c>
      <c r="N28" s="303">
        <v>10302.9605932286</v>
      </c>
      <c r="O28" s="323">
        <v>4737.54410932579</v>
      </c>
      <c r="P28" s="303">
        <v>10435.119183537</v>
      </c>
    </row>
    <row r="29" customFormat="1" spans="1:16">
      <c r="A29" s="311"/>
      <c r="B29" s="303">
        <v>6000</v>
      </c>
      <c r="C29" s="304">
        <v>236.220472440945</v>
      </c>
      <c r="D29" s="303">
        <v>2855</v>
      </c>
      <c r="E29" s="304">
        <v>112.40157480315</v>
      </c>
      <c r="F29" s="304">
        <v>1528</v>
      </c>
      <c r="G29" s="304">
        <v>60.1574803149606</v>
      </c>
      <c r="H29" s="309" t="s">
        <v>39</v>
      </c>
      <c r="I29" s="304">
        <v>1500</v>
      </c>
      <c r="J29" s="303">
        <v>3303.96475770925</v>
      </c>
      <c r="K29" s="323">
        <v>1450</v>
      </c>
      <c r="L29" s="303">
        <v>3193.83259911894</v>
      </c>
      <c r="M29" s="323">
        <v>4744.44846968411</v>
      </c>
      <c r="N29" s="303">
        <v>10450.3270257359</v>
      </c>
      <c r="O29" s="323">
        <v>4804.44846968411</v>
      </c>
      <c r="P29" s="303">
        <v>10582.4856160443</v>
      </c>
    </row>
    <row r="30" customFormat="1" ht="15.6" spans="1:16">
      <c r="A30" s="312"/>
      <c r="B30" s="312"/>
      <c r="C30" s="312"/>
      <c r="D30" s="312"/>
      <c r="E30" s="312"/>
      <c r="F30" s="312"/>
      <c r="G30" s="312"/>
      <c r="H30" s="312"/>
      <c r="I30" s="312"/>
      <c r="J30" s="312"/>
      <c r="K30" s="312"/>
      <c r="L30" s="312"/>
      <c r="M30" s="312"/>
      <c r="N30" s="312"/>
      <c r="O30" s="312"/>
      <c r="P30" s="312"/>
    </row>
    <row r="33" customFormat="1" ht="33.6" spans="1:16">
      <c r="A33" s="294"/>
      <c r="B33" s="295"/>
      <c r="C33" s="295"/>
      <c r="D33" s="295"/>
      <c r="E33" s="295"/>
      <c r="F33" s="296" t="s">
        <v>0</v>
      </c>
      <c r="G33" s="296"/>
      <c r="H33" s="296"/>
      <c r="I33" s="296"/>
      <c r="J33" s="296"/>
      <c r="K33" s="296" t="s">
        <v>42</v>
      </c>
      <c r="L33" s="296"/>
      <c r="M33" s="296"/>
      <c r="N33" s="296"/>
      <c r="O33" s="296"/>
      <c r="P33" s="296"/>
    </row>
    <row r="34" customFormat="1" spans="1:16">
      <c r="A34" s="297"/>
      <c r="B34" s="298"/>
      <c r="C34" s="298"/>
      <c r="D34" s="298"/>
      <c r="E34" s="298"/>
      <c r="F34" s="298"/>
      <c r="G34" s="298"/>
      <c r="H34" s="298"/>
      <c r="I34" s="298"/>
      <c r="J34" s="298"/>
      <c r="K34" s="298"/>
      <c r="L34" s="298"/>
      <c r="M34" s="298"/>
      <c r="N34" s="298"/>
      <c r="O34" s="298"/>
      <c r="P34" s="298"/>
    </row>
    <row r="35" customFormat="1" spans="1:16">
      <c r="A35" s="294"/>
      <c r="B35" s="299"/>
      <c r="C35" s="299"/>
      <c r="D35" s="299"/>
      <c r="E35" s="299"/>
      <c r="F35" s="299"/>
      <c r="G35" s="299"/>
      <c r="H35" s="299"/>
      <c r="I35" s="299"/>
      <c r="J35" s="299"/>
      <c r="K35" s="299"/>
      <c r="L35" s="299"/>
      <c r="M35" s="299"/>
      <c r="N35" s="299"/>
      <c r="O35" s="299"/>
      <c r="P35" s="299"/>
    </row>
    <row r="36" customFormat="1" spans="1:16">
      <c r="A36" s="300" t="s">
        <v>26</v>
      </c>
      <c r="B36" s="301" t="s">
        <v>27</v>
      </c>
      <c r="C36" s="26"/>
      <c r="D36" s="301" t="s">
        <v>28</v>
      </c>
      <c r="E36" s="26"/>
      <c r="F36" s="301" t="s">
        <v>29</v>
      </c>
      <c r="G36" s="26"/>
      <c r="H36" s="301" t="s">
        <v>30</v>
      </c>
      <c r="I36" s="301" t="s">
        <v>31</v>
      </c>
      <c r="J36" s="26"/>
      <c r="K36" s="26"/>
      <c r="L36" s="26"/>
      <c r="M36" s="319" t="s">
        <v>32</v>
      </c>
      <c r="N36" s="320"/>
      <c r="O36" s="320"/>
      <c r="P36" s="321"/>
    </row>
    <row r="37" customFormat="1" spans="1:16">
      <c r="A37" s="302"/>
      <c r="B37" s="26"/>
      <c r="C37" s="26"/>
      <c r="D37" s="26"/>
      <c r="E37" s="26"/>
      <c r="F37" s="26"/>
      <c r="G37" s="26"/>
      <c r="H37" s="26"/>
      <c r="I37" s="301" t="s">
        <v>33</v>
      </c>
      <c r="J37" s="26"/>
      <c r="K37" s="301" t="s">
        <v>34</v>
      </c>
      <c r="L37" s="26"/>
      <c r="M37" s="322" t="s">
        <v>43</v>
      </c>
      <c r="N37" s="321"/>
      <c r="O37" s="322" t="s">
        <v>44</v>
      </c>
      <c r="P37" s="321"/>
    </row>
    <row r="38" customFormat="1" ht="43.2" spans="1:16">
      <c r="A38" s="302"/>
      <c r="B38" s="26" t="s">
        <v>11</v>
      </c>
      <c r="C38" s="26" t="s">
        <v>12</v>
      </c>
      <c r="D38" s="26" t="s">
        <v>11</v>
      </c>
      <c r="E38" s="26" t="s">
        <v>12</v>
      </c>
      <c r="F38" s="26" t="s">
        <v>11</v>
      </c>
      <c r="G38" s="26" t="s">
        <v>12</v>
      </c>
      <c r="H38" s="26" t="s">
        <v>13</v>
      </c>
      <c r="I38" s="26" t="s">
        <v>14</v>
      </c>
      <c r="J38" s="26" t="s">
        <v>15</v>
      </c>
      <c r="K38" s="26" t="s">
        <v>14</v>
      </c>
      <c r="L38" s="26" t="s">
        <v>15</v>
      </c>
      <c r="M38" s="26" t="s">
        <v>16</v>
      </c>
      <c r="N38" s="26" t="s">
        <v>17</v>
      </c>
      <c r="O38" s="26" t="s">
        <v>16</v>
      </c>
      <c r="P38" s="26" t="s">
        <v>17</v>
      </c>
    </row>
    <row r="39" customFormat="1" ht="15.6" spans="1:16">
      <c r="A39" s="300"/>
      <c r="B39" s="303">
        <v>3000</v>
      </c>
      <c r="C39" s="304">
        <v>118.110236220472</v>
      </c>
      <c r="D39" s="313">
        <v>2155</v>
      </c>
      <c r="E39" s="304">
        <v>84.8425196850394</v>
      </c>
      <c r="F39" s="303">
        <v>100</v>
      </c>
      <c r="G39" s="304">
        <v>3.93700787401575</v>
      </c>
      <c r="H39" s="303" t="s">
        <v>38</v>
      </c>
      <c r="I39" s="304">
        <v>3500</v>
      </c>
      <c r="J39" s="303">
        <v>7709.25110132159</v>
      </c>
      <c r="K39" s="323">
        <v>3250</v>
      </c>
      <c r="L39" s="303">
        <v>7158.59030837004</v>
      </c>
      <c r="M39" s="323">
        <v>4560</v>
      </c>
      <c r="N39" s="303">
        <v>10044.0528634361</v>
      </c>
      <c r="O39" s="323">
        <v>4620</v>
      </c>
      <c r="P39" s="303">
        <v>10176.2114537445</v>
      </c>
    </row>
    <row r="40" customFormat="1" ht="15.6" spans="1:16">
      <c r="A40" s="302"/>
      <c r="B40" s="303">
        <v>3300</v>
      </c>
      <c r="C40" s="304">
        <v>129.92125984252</v>
      </c>
      <c r="D40" s="313">
        <v>2305</v>
      </c>
      <c r="E40" s="304">
        <v>90.748031496063</v>
      </c>
      <c r="F40" s="303">
        <v>100</v>
      </c>
      <c r="G40" s="304">
        <v>3.93700787401575</v>
      </c>
      <c r="H40" s="303" t="s">
        <v>38</v>
      </c>
      <c r="I40" s="304">
        <v>3450</v>
      </c>
      <c r="J40" s="303">
        <v>7599.11894273128</v>
      </c>
      <c r="K40" s="323">
        <v>3250</v>
      </c>
      <c r="L40" s="303">
        <v>7158.59030837004</v>
      </c>
      <c r="M40" s="323">
        <v>4587.55229940594</v>
      </c>
      <c r="N40" s="303">
        <v>10104.7407475902</v>
      </c>
      <c r="O40" s="323">
        <v>4647.55229940594</v>
      </c>
      <c r="P40" s="303">
        <v>10236.8993378985</v>
      </c>
    </row>
    <row r="41" customFormat="1" ht="15.6" spans="1:16">
      <c r="A41" s="302"/>
      <c r="B41" s="303">
        <v>3500</v>
      </c>
      <c r="C41" s="304">
        <v>137.795275590551</v>
      </c>
      <c r="D41" s="313">
        <v>2405</v>
      </c>
      <c r="E41" s="304">
        <v>94.6850393700787</v>
      </c>
      <c r="F41" s="303">
        <v>100</v>
      </c>
      <c r="G41" s="304">
        <v>3.93700787401575</v>
      </c>
      <c r="H41" s="303" t="s">
        <v>38</v>
      </c>
      <c r="I41" s="304">
        <v>3250</v>
      </c>
      <c r="J41" s="303">
        <v>7158.59030837004</v>
      </c>
      <c r="K41" s="323">
        <v>3100</v>
      </c>
      <c r="L41" s="303">
        <v>6828.19383259912</v>
      </c>
      <c r="M41" s="323">
        <v>4605.9204990099</v>
      </c>
      <c r="N41" s="303">
        <v>10145.1993370262</v>
      </c>
      <c r="O41" s="323">
        <v>4665.9204990099</v>
      </c>
      <c r="P41" s="303">
        <v>10277.3579273346</v>
      </c>
    </row>
    <row r="42" customFormat="1" ht="15.6" spans="1:16">
      <c r="A42" s="302"/>
      <c r="B42" s="303">
        <v>4000</v>
      </c>
      <c r="C42" s="304">
        <v>157.48031496063</v>
      </c>
      <c r="D42" s="313">
        <v>2705</v>
      </c>
      <c r="E42" s="304">
        <v>106.496062992126</v>
      </c>
      <c r="F42" s="303">
        <v>100</v>
      </c>
      <c r="G42" s="304">
        <v>3.93700787401575</v>
      </c>
      <c r="H42" s="303" t="s">
        <v>39</v>
      </c>
      <c r="I42" s="304">
        <v>3100</v>
      </c>
      <c r="J42" s="303">
        <v>6828.19383259912</v>
      </c>
      <c r="K42" s="323">
        <v>3000</v>
      </c>
      <c r="L42" s="303">
        <v>6607.9295154185</v>
      </c>
      <c r="M42" s="323">
        <v>4704.64509782178</v>
      </c>
      <c r="N42" s="303">
        <v>10362.6544004885</v>
      </c>
      <c r="O42" s="323">
        <v>4764.64509782178</v>
      </c>
      <c r="P42" s="303">
        <v>10494.8129907969</v>
      </c>
    </row>
    <row r="43" customFormat="1" ht="15.6" spans="1:16">
      <c r="A43" s="302"/>
      <c r="B43" s="303">
        <v>4500</v>
      </c>
      <c r="C43" s="304">
        <v>177.165354330709</v>
      </c>
      <c r="D43" s="313">
        <v>2955</v>
      </c>
      <c r="E43" s="304">
        <v>116.338582677165</v>
      </c>
      <c r="F43" s="303">
        <v>100</v>
      </c>
      <c r="G43" s="304">
        <v>3.93700787401575</v>
      </c>
      <c r="H43" s="303" t="s">
        <v>39</v>
      </c>
      <c r="I43" s="304">
        <v>2900</v>
      </c>
      <c r="J43" s="303">
        <v>6387.66519823789</v>
      </c>
      <c r="K43" s="323">
        <v>2800</v>
      </c>
      <c r="L43" s="303">
        <v>6167.40088105727</v>
      </c>
      <c r="M43" s="323">
        <v>4750.56559683168</v>
      </c>
      <c r="N43" s="303">
        <v>10463.8008740786</v>
      </c>
      <c r="O43" s="323">
        <v>4810.56559683168</v>
      </c>
      <c r="P43" s="303">
        <v>10595.959464387</v>
      </c>
    </row>
    <row r="44" customFormat="1" ht="15.6" spans="1:16">
      <c r="A44" s="302"/>
      <c r="B44" s="303">
        <v>5000</v>
      </c>
      <c r="C44" s="304">
        <v>196.850393700787</v>
      </c>
      <c r="D44" s="313">
        <v>3205</v>
      </c>
      <c r="E44" s="304">
        <v>126.181102362205</v>
      </c>
      <c r="F44" s="303">
        <v>100</v>
      </c>
      <c r="G44" s="304">
        <v>3.93700787401575</v>
      </c>
      <c r="H44" s="343" t="s">
        <v>39</v>
      </c>
      <c r="I44" s="304">
        <v>2500</v>
      </c>
      <c r="J44" s="303">
        <v>5506.60792951542</v>
      </c>
      <c r="K44" s="323">
        <v>2600</v>
      </c>
      <c r="L44" s="303">
        <v>5726.87224669604</v>
      </c>
      <c r="M44" s="323">
        <v>4796.48609584158</v>
      </c>
      <c r="N44" s="303">
        <v>10564.9473476687</v>
      </c>
      <c r="O44" s="323">
        <v>4856.48609584158</v>
      </c>
      <c r="P44" s="303">
        <v>10697.1059379771</v>
      </c>
    </row>
    <row r="45" customFormat="1" ht="15.6" spans="1:16">
      <c r="A45" s="302"/>
      <c r="B45" s="303">
        <v>5500</v>
      </c>
      <c r="C45" s="304">
        <v>216.535433070866</v>
      </c>
      <c r="D45" s="313">
        <v>3505</v>
      </c>
      <c r="E45" s="304">
        <v>137.992125984252</v>
      </c>
      <c r="F45" s="303">
        <v>100</v>
      </c>
      <c r="G45" s="304">
        <v>3.93700787401575</v>
      </c>
      <c r="H45" s="343" t="s">
        <v>39</v>
      </c>
      <c r="I45" s="304">
        <v>2000</v>
      </c>
      <c r="J45" s="303">
        <v>4405.28634361233</v>
      </c>
      <c r="K45" s="323">
        <v>2500</v>
      </c>
      <c r="L45" s="303">
        <v>5506.60792951542</v>
      </c>
      <c r="M45" s="323">
        <v>4873.33943959274</v>
      </c>
      <c r="N45" s="303">
        <v>10734.2278405126</v>
      </c>
      <c r="O45" s="323">
        <v>4933.33943959274</v>
      </c>
      <c r="P45" s="303">
        <v>10866.386430821</v>
      </c>
    </row>
    <row r="46" customFormat="1" ht="16.35" spans="1:16">
      <c r="A46" s="302"/>
      <c r="B46" s="303">
        <v>6000</v>
      </c>
      <c r="C46" s="304">
        <v>236.220472440945</v>
      </c>
      <c r="D46" s="314">
        <v>3755</v>
      </c>
      <c r="E46" s="304">
        <v>147.834645669291</v>
      </c>
      <c r="F46" s="303">
        <v>100</v>
      </c>
      <c r="G46" s="304">
        <v>3.93700787401575</v>
      </c>
      <c r="H46" s="343" t="s">
        <v>39</v>
      </c>
      <c r="I46" s="304">
        <v>1600</v>
      </c>
      <c r="J46" s="303">
        <v>3524.22907488987</v>
      </c>
      <c r="K46" s="323">
        <v>2400</v>
      </c>
      <c r="L46" s="303">
        <v>5286.3436123348</v>
      </c>
      <c r="M46" s="323">
        <v>4921.06155803584</v>
      </c>
      <c r="N46" s="303">
        <v>10839.3426388455</v>
      </c>
      <c r="O46" s="323">
        <v>4981.06155803584</v>
      </c>
      <c r="P46" s="303">
        <v>10971.5012291538</v>
      </c>
    </row>
    <row r="47" customFormat="1" ht="15.6" spans="1:16">
      <c r="A47" s="305" t="s">
        <v>41</v>
      </c>
      <c r="B47" s="303">
        <v>2700</v>
      </c>
      <c r="C47" s="304">
        <v>106.299212598425</v>
      </c>
      <c r="D47" s="315">
        <v>2005</v>
      </c>
      <c r="E47" s="304">
        <v>78.9370078740157</v>
      </c>
      <c r="F47" s="303">
        <v>863</v>
      </c>
      <c r="G47" s="304">
        <v>33.9763779527559</v>
      </c>
      <c r="H47" s="303" t="s">
        <v>38</v>
      </c>
      <c r="I47" s="304">
        <v>3500</v>
      </c>
      <c r="J47" s="303">
        <v>7709.25110132159</v>
      </c>
      <c r="K47" s="323">
        <v>3250</v>
      </c>
      <c r="L47" s="303">
        <v>7158.59030837004</v>
      </c>
      <c r="M47" s="323">
        <v>4571.45483964168</v>
      </c>
      <c r="N47" s="303">
        <v>10069.283787757</v>
      </c>
      <c r="O47" s="323">
        <v>4631.45483964168</v>
      </c>
      <c r="P47" s="303">
        <v>10201.4423780654</v>
      </c>
    </row>
    <row r="48" customFormat="1" ht="15.6" spans="1:16">
      <c r="A48" s="306"/>
      <c r="B48" s="303">
        <v>3000</v>
      </c>
      <c r="C48" s="304">
        <v>118.110236220472</v>
      </c>
      <c r="D48" s="313">
        <v>2155</v>
      </c>
      <c r="E48" s="304">
        <v>84.8425196850394</v>
      </c>
      <c r="F48" s="303">
        <v>1013</v>
      </c>
      <c r="G48" s="304">
        <v>39.8818897637795</v>
      </c>
      <c r="H48" s="303" t="s">
        <v>38</v>
      </c>
      <c r="I48" s="304">
        <v>3500</v>
      </c>
      <c r="J48" s="303">
        <v>7709.25110132159</v>
      </c>
      <c r="K48" s="323">
        <v>3250</v>
      </c>
      <c r="L48" s="303">
        <v>7158.59030837004</v>
      </c>
      <c r="M48" s="323">
        <v>4602.07136</v>
      </c>
      <c r="N48" s="303">
        <v>10136.7210572687</v>
      </c>
      <c r="O48" s="323">
        <v>4662.07136</v>
      </c>
      <c r="P48" s="303">
        <v>10268.8796475771</v>
      </c>
    </row>
    <row r="49" customFormat="1" ht="15.6" spans="1:16">
      <c r="A49" s="306"/>
      <c r="B49" s="303">
        <v>3300</v>
      </c>
      <c r="C49" s="304">
        <v>129.92125984252</v>
      </c>
      <c r="D49" s="313">
        <v>2305</v>
      </c>
      <c r="E49" s="304">
        <v>90.748031496063</v>
      </c>
      <c r="F49" s="303">
        <v>1163</v>
      </c>
      <c r="G49" s="304">
        <v>45.7874015748032</v>
      </c>
      <c r="H49" s="303" t="s">
        <v>38</v>
      </c>
      <c r="I49" s="304">
        <v>3500</v>
      </c>
      <c r="J49" s="303">
        <v>7709.25110132159</v>
      </c>
      <c r="K49" s="323">
        <v>3250</v>
      </c>
      <c r="L49" s="303">
        <v>7158.59030837004</v>
      </c>
      <c r="M49" s="323">
        <v>4633.33248416784</v>
      </c>
      <c r="N49" s="303">
        <v>10205.57815896</v>
      </c>
      <c r="O49" s="323">
        <v>4693.33248416784</v>
      </c>
      <c r="P49" s="303">
        <v>10337.7367492684</v>
      </c>
    </row>
    <row r="50" customFormat="1" ht="16.35" spans="1:16">
      <c r="A50" s="307"/>
      <c r="B50" s="303">
        <v>3500</v>
      </c>
      <c r="C50" s="304">
        <v>137.795275590551</v>
      </c>
      <c r="D50" s="316">
        <v>2405</v>
      </c>
      <c r="E50" s="304">
        <v>94.6850393700787</v>
      </c>
      <c r="F50" s="303">
        <v>1263</v>
      </c>
      <c r="G50" s="304">
        <v>49.7244094488189</v>
      </c>
      <c r="H50" s="303" t="s">
        <v>38</v>
      </c>
      <c r="I50" s="304">
        <v>3250</v>
      </c>
      <c r="J50" s="303">
        <v>7158.59030837004</v>
      </c>
      <c r="K50" s="323">
        <v>3100</v>
      </c>
      <c r="L50" s="303">
        <v>6828.19383259912</v>
      </c>
      <c r="M50" s="323">
        <v>4653.182794248</v>
      </c>
      <c r="N50" s="303">
        <v>10249.3013089163</v>
      </c>
      <c r="O50" s="323">
        <v>4713.182794248</v>
      </c>
      <c r="P50" s="303">
        <v>10381.4598992247</v>
      </c>
    </row>
    <row r="51" customFormat="1" ht="15.6" spans="1:16">
      <c r="A51" s="305" t="s">
        <v>23</v>
      </c>
      <c r="B51" s="303">
        <v>3600</v>
      </c>
      <c r="C51" s="304">
        <v>141.732283464567</v>
      </c>
      <c r="D51" s="317">
        <v>1925</v>
      </c>
      <c r="E51" s="304">
        <v>75.7874015748032</v>
      </c>
      <c r="F51" s="303">
        <v>783</v>
      </c>
      <c r="G51" s="304">
        <v>30.8267716535433</v>
      </c>
      <c r="H51" s="309" t="s">
        <v>39</v>
      </c>
      <c r="I51" s="304">
        <v>3150</v>
      </c>
      <c r="J51" s="303">
        <v>6938.32599118943</v>
      </c>
      <c r="K51" s="323">
        <v>3050</v>
      </c>
      <c r="L51" s="303">
        <v>6718.06167400881</v>
      </c>
      <c r="M51" s="323">
        <v>4776.80605442716</v>
      </c>
      <c r="N51" s="303">
        <v>10521.5992388263</v>
      </c>
      <c r="O51" s="323">
        <v>4836.80605442716</v>
      </c>
      <c r="P51" s="303">
        <v>10653.7578291347</v>
      </c>
    </row>
    <row r="52" customFormat="1" ht="15.6" spans="1:16">
      <c r="A52" s="306"/>
      <c r="B52" s="303">
        <v>4000</v>
      </c>
      <c r="C52" s="304">
        <v>157.48031496063</v>
      </c>
      <c r="D52" s="317">
        <v>2060</v>
      </c>
      <c r="E52" s="304">
        <v>81.1023622047244</v>
      </c>
      <c r="F52" s="303">
        <v>918</v>
      </c>
      <c r="G52" s="304">
        <v>36.1417322834646</v>
      </c>
      <c r="H52" s="303" t="s">
        <v>39</v>
      </c>
      <c r="I52" s="304">
        <v>2950</v>
      </c>
      <c r="J52" s="303">
        <v>6497.79735682819</v>
      </c>
      <c r="K52" s="323">
        <v>2950</v>
      </c>
      <c r="L52" s="303">
        <v>6497.79735682819</v>
      </c>
      <c r="M52" s="323">
        <v>4817.0314198397</v>
      </c>
      <c r="N52" s="303">
        <v>10610.2013652857</v>
      </c>
      <c r="O52" s="323">
        <v>4877.0314198397</v>
      </c>
      <c r="P52" s="303">
        <v>10742.359955594</v>
      </c>
    </row>
    <row r="53" customFormat="1" ht="15.6" spans="1:16">
      <c r="A53" s="306"/>
      <c r="B53" s="303">
        <v>4300</v>
      </c>
      <c r="C53" s="304">
        <v>169.291338582677</v>
      </c>
      <c r="D53" s="317">
        <v>2160</v>
      </c>
      <c r="E53" s="304">
        <v>85.0393700787402</v>
      </c>
      <c r="F53" s="303">
        <v>1018</v>
      </c>
      <c r="G53" s="304">
        <v>40.0787401574803</v>
      </c>
      <c r="H53" s="303" t="s">
        <v>39</v>
      </c>
      <c r="I53" s="304">
        <v>2950</v>
      </c>
      <c r="J53" s="303">
        <v>6497.79735682819</v>
      </c>
      <c r="K53" s="323">
        <v>2850</v>
      </c>
      <c r="L53" s="303">
        <v>6277.53303964758</v>
      </c>
      <c r="M53" s="323">
        <v>4847.03252169731</v>
      </c>
      <c r="N53" s="303">
        <v>10676.283087439</v>
      </c>
      <c r="O53" s="323">
        <v>4907.03252169731</v>
      </c>
      <c r="P53" s="303">
        <v>10808.4416777474</v>
      </c>
    </row>
    <row r="54" customFormat="1" ht="15.6" spans="1:16">
      <c r="A54" s="306"/>
      <c r="B54" s="303">
        <v>4500</v>
      </c>
      <c r="C54" s="304">
        <v>177.165354330709</v>
      </c>
      <c r="D54" s="317">
        <v>2225</v>
      </c>
      <c r="E54" s="304">
        <v>87.5984251968504</v>
      </c>
      <c r="F54" s="303">
        <v>1083</v>
      </c>
      <c r="G54" s="304">
        <v>42.6377952755906</v>
      </c>
      <c r="H54" s="303" t="s">
        <v>39</v>
      </c>
      <c r="I54" s="304">
        <v>2750</v>
      </c>
      <c r="J54" s="303">
        <v>6057.26872246696</v>
      </c>
      <c r="K54" s="323">
        <v>2650</v>
      </c>
      <c r="L54" s="303">
        <v>5837.00440528634</v>
      </c>
      <c r="M54" s="323">
        <v>4866.80936</v>
      </c>
      <c r="N54" s="303">
        <v>10719.8444052863</v>
      </c>
      <c r="O54" s="323">
        <v>4926.80936</v>
      </c>
      <c r="P54" s="303">
        <v>10852.0029955947</v>
      </c>
    </row>
    <row r="55" customFormat="1" ht="15.6" spans="1:16">
      <c r="A55" s="306"/>
      <c r="B55" s="303">
        <v>4700</v>
      </c>
      <c r="C55" s="304">
        <v>185.03937007874</v>
      </c>
      <c r="D55" s="317">
        <v>2295</v>
      </c>
      <c r="E55" s="304">
        <v>90.3543307086614</v>
      </c>
      <c r="F55" s="303">
        <v>1153</v>
      </c>
      <c r="G55" s="304">
        <v>45.3937007874016</v>
      </c>
      <c r="H55" s="303" t="s">
        <v>39</v>
      </c>
      <c r="I55" s="304">
        <v>2600</v>
      </c>
      <c r="J55" s="303">
        <v>5726.87224669604</v>
      </c>
      <c r="K55" s="323">
        <v>2550</v>
      </c>
      <c r="L55" s="303">
        <v>5616.74008810573</v>
      </c>
      <c r="M55" s="323">
        <v>4883.22633438944</v>
      </c>
      <c r="N55" s="303">
        <v>10756.005141827</v>
      </c>
      <c r="O55" s="323">
        <v>4943.22633438944</v>
      </c>
      <c r="P55" s="303">
        <v>10888.1637321353</v>
      </c>
    </row>
    <row r="56" customFormat="1" ht="15.6" spans="1:16">
      <c r="A56" s="306"/>
      <c r="B56" s="303">
        <v>5000</v>
      </c>
      <c r="C56" s="304">
        <v>196.850393700787</v>
      </c>
      <c r="D56" s="317">
        <v>2395</v>
      </c>
      <c r="E56" s="304">
        <v>94.2913385826772</v>
      </c>
      <c r="F56" s="303">
        <v>1253</v>
      </c>
      <c r="G56" s="304">
        <v>49.3307086614173</v>
      </c>
      <c r="H56" s="343" t="s">
        <v>39</v>
      </c>
      <c r="I56" s="304">
        <v>2400</v>
      </c>
      <c r="J56" s="303">
        <v>5286.3436123348</v>
      </c>
      <c r="K56" s="323">
        <v>2450</v>
      </c>
      <c r="L56" s="303">
        <v>5396.47577092511</v>
      </c>
      <c r="M56" s="323">
        <v>4917.38654515794</v>
      </c>
      <c r="N56" s="303">
        <v>10831.2478968237</v>
      </c>
      <c r="O56" s="323">
        <v>4977.38654515794</v>
      </c>
      <c r="P56" s="303">
        <v>10963.406487132</v>
      </c>
    </row>
    <row r="57" customFormat="1" ht="15.6" spans="1:16">
      <c r="A57" s="306"/>
      <c r="B57" s="303">
        <v>5500</v>
      </c>
      <c r="C57" s="304">
        <v>216.535433070866</v>
      </c>
      <c r="D57" s="317">
        <v>2645</v>
      </c>
      <c r="E57" s="304">
        <v>104.133858267717</v>
      </c>
      <c r="F57" s="303">
        <v>1503</v>
      </c>
      <c r="G57" s="304">
        <v>59.1732283464567</v>
      </c>
      <c r="H57" s="343" t="s">
        <v>39</v>
      </c>
      <c r="I57" s="304">
        <v>2200</v>
      </c>
      <c r="J57" s="303">
        <v>4845.81497797357</v>
      </c>
      <c r="K57" s="323">
        <v>2350</v>
      </c>
      <c r="L57" s="303">
        <v>5176.21145374449</v>
      </c>
      <c r="M57" s="323">
        <v>5026.22606932579</v>
      </c>
      <c r="N57" s="303">
        <v>11070.9825315546</v>
      </c>
      <c r="O57" s="323">
        <v>5086.22606932579</v>
      </c>
      <c r="P57" s="303">
        <v>11203.141121863</v>
      </c>
    </row>
    <row r="58" customFormat="1" ht="15.6" spans="1:16">
      <c r="A58" s="306"/>
      <c r="B58" s="303">
        <v>6000</v>
      </c>
      <c r="C58" s="304">
        <v>236.220472440945</v>
      </c>
      <c r="D58" s="317">
        <v>2895</v>
      </c>
      <c r="E58" s="304">
        <v>113.976377952756</v>
      </c>
      <c r="F58" s="303">
        <v>1753</v>
      </c>
      <c r="G58" s="304">
        <v>69.0157480314961</v>
      </c>
      <c r="H58" s="343" t="s">
        <v>39</v>
      </c>
      <c r="I58" s="304">
        <v>1600</v>
      </c>
      <c r="J58" s="303">
        <v>3524.22907488987</v>
      </c>
      <c r="K58" s="323">
        <v>2250</v>
      </c>
      <c r="L58" s="303">
        <v>4955.94713656388</v>
      </c>
      <c r="M58" s="323">
        <v>5093.80098968411</v>
      </c>
      <c r="N58" s="303">
        <v>11219.8259684672</v>
      </c>
      <c r="O58" s="323">
        <v>5153.80098968411</v>
      </c>
      <c r="P58" s="303">
        <v>11351.9845587756</v>
      </c>
    </row>
    <row r="59" customFormat="1" ht="15.6" spans="1:16">
      <c r="A59" s="306"/>
      <c r="B59" s="303">
        <v>6500</v>
      </c>
      <c r="C59" s="304">
        <v>255.905511811024</v>
      </c>
      <c r="D59" s="317">
        <v>3145</v>
      </c>
      <c r="E59" s="304">
        <v>123.818897637795</v>
      </c>
      <c r="F59" s="303">
        <v>2003</v>
      </c>
      <c r="G59" s="304">
        <v>78.8582677165354</v>
      </c>
      <c r="H59" s="343" t="s">
        <v>39</v>
      </c>
      <c r="I59" s="304">
        <v>1000</v>
      </c>
      <c r="J59" s="303">
        <v>2202.64317180617</v>
      </c>
      <c r="K59" s="323">
        <v>1500</v>
      </c>
      <c r="L59" s="303">
        <v>3303.96475770925</v>
      </c>
      <c r="M59" s="323">
        <v>5208.22651385196</v>
      </c>
      <c r="N59" s="303">
        <v>11471.8645679559</v>
      </c>
      <c r="O59" s="323">
        <v>5268.22651385196</v>
      </c>
      <c r="P59" s="303">
        <v>11604.0231582642</v>
      </c>
    </row>
    <row r="60" customFormat="1" ht="15.6" spans="1:16">
      <c r="A60" s="306"/>
      <c r="B60" s="303">
        <v>7000</v>
      </c>
      <c r="C60" s="304">
        <v>275.590551181102</v>
      </c>
      <c r="D60" s="317">
        <v>3395</v>
      </c>
      <c r="E60" s="304">
        <v>133.661417322835</v>
      </c>
      <c r="F60" s="303">
        <v>2253</v>
      </c>
      <c r="G60" s="304">
        <v>88.7007874015748</v>
      </c>
      <c r="H60" s="343" t="s">
        <v>39</v>
      </c>
      <c r="I60" s="304">
        <v>1100</v>
      </c>
      <c r="J60" s="303">
        <v>2422.90748898678</v>
      </c>
      <c r="K60" s="323">
        <v>800</v>
      </c>
      <c r="L60" s="303">
        <v>1762.11453744493</v>
      </c>
      <c r="M60" s="323">
        <v>5276.4460380198</v>
      </c>
      <c r="N60" s="303">
        <v>11622.127837048</v>
      </c>
      <c r="O60" s="323">
        <v>5336.4460380198</v>
      </c>
      <c r="P60" s="303">
        <v>11754.2864273564</v>
      </c>
    </row>
    <row r="61" customFormat="1" ht="15.6" spans="1:16">
      <c r="A61" s="306"/>
      <c r="B61" s="303">
        <v>7500</v>
      </c>
      <c r="C61" s="304">
        <v>295.275590551181</v>
      </c>
      <c r="D61" s="317">
        <v>3645</v>
      </c>
      <c r="E61" s="304">
        <v>143.503937007874</v>
      </c>
      <c r="F61" s="303">
        <v>2503</v>
      </c>
      <c r="G61" s="304">
        <v>98.5433070866142</v>
      </c>
      <c r="H61" s="343" t="s">
        <v>39</v>
      </c>
      <c r="I61" s="304">
        <v>1100</v>
      </c>
      <c r="J61" s="303">
        <v>2422.90748898678</v>
      </c>
      <c r="K61" s="323">
        <v>600</v>
      </c>
      <c r="L61" s="303">
        <v>1321.5859030837</v>
      </c>
      <c r="M61" s="323">
        <v>5344.02095837812</v>
      </c>
      <c r="N61" s="303">
        <v>11770.9712739606</v>
      </c>
      <c r="O61" s="323">
        <v>5404.02095837812</v>
      </c>
      <c r="P61" s="303">
        <v>11903.129864269</v>
      </c>
    </row>
    <row r="62" customFormat="1" ht="15.6" spans="1:16">
      <c r="A62" s="307"/>
      <c r="B62" s="303">
        <v>8500</v>
      </c>
      <c r="C62" s="304">
        <v>334.645669291339</v>
      </c>
      <c r="D62" s="317">
        <v>4135</v>
      </c>
      <c r="E62" s="304">
        <v>162.795275590551</v>
      </c>
      <c r="F62" s="303">
        <v>2993</v>
      </c>
      <c r="G62" s="304">
        <v>117.834645669291</v>
      </c>
      <c r="H62" s="318" t="s">
        <v>45</v>
      </c>
      <c r="I62" s="304">
        <v>500</v>
      </c>
      <c r="J62" s="303">
        <v>1101.32158590308</v>
      </c>
      <c r="K62" s="323">
        <v>500</v>
      </c>
      <c r="L62" s="303">
        <v>1101.32158590308</v>
      </c>
      <c r="M62" s="323">
        <v>5526.84616433758</v>
      </c>
      <c r="N62" s="303">
        <v>12173.6699655013</v>
      </c>
      <c r="O62" s="323">
        <v>5586.84616433758</v>
      </c>
      <c r="P62" s="303">
        <v>12305.8285558096</v>
      </c>
    </row>
    <row r="64" customFormat="1" ht="33.6" spans="1:16">
      <c r="A64" s="294"/>
      <c r="B64" s="295"/>
      <c r="C64" s="295"/>
      <c r="D64" s="295"/>
      <c r="E64" s="295"/>
      <c r="F64" s="296" t="s">
        <v>0</v>
      </c>
      <c r="G64" s="296"/>
      <c r="H64" s="296"/>
      <c r="I64" s="296"/>
      <c r="J64" s="296"/>
      <c r="K64" s="296" t="s">
        <v>46</v>
      </c>
      <c r="L64" s="296"/>
      <c r="M64" s="296"/>
      <c r="N64" s="296"/>
      <c r="O64" s="296"/>
      <c r="P64" s="296"/>
    </row>
    <row r="65" customFormat="1" spans="1:16">
      <c r="A65" s="297"/>
      <c r="B65" s="298"/>
      <c r="C65" s="298"/>
      <c r="D65" s="298"/>
      <c r="E65" s="298"/>
      <c r="F65" s="298"/>
      <c r="G65" s="298"/>
      <c r="H65" s="298"/>
      <c r="I65" s="298"/>
      <c r="J65" s="298"/>
      <c r="K65" s="298"/>
      <c r="L65" s="298"/>
      <c r="M65" s="298"/>
      <c r="N65" s="298"/>
      <c r="O65" s="298"/>
      <c r="P65" s="298"/>
    </row>
    <row r="66" customFormat="1" spans="1:16">
      <c r="A66" s="294"/>
      <c r="B66" s="299"/>
      <c r="C66" s="299"/>
      <c r="D66" s="299"/>
      <c r="E66" s="299"/>
      <c r="F66" s="299"/>
      <c r="G66" s="299"/>
      <c r="H66" s="299"/>
      <c r="I66" s="299"/>
      <c r="J66" s="299"/>
      <c r="K66" s="299"/>
      <c r="L66" s="299"/>
      <c r="M66" s="299"/>
      <c r="N66" s="299"/>
      <c r="O66" s="299"/>
      <c r="P66" s="299"/>
    </row>
    <row r="67" customFormat="1" spans="1:16">
      <c r="A67" s="300" t="s">
        <v>26</v>
      </c>
      <c r="B67" s="301" t="s">
        <v>27</v>
      </c>
      <c r="C67" s="26"/>
      <c r="D67" s="301" t="s">
        <v>28</v>
      </c>
      <c r="E67" s="26"/>
      <c r="F67" s="301" t="s">
        <v>29</v>
      </c>
      <c r="G67" s="26"/>
      <c r="H67" s="301" t="s">
        <v>30</v>
      </c>
      <c r="I67" s="301" t="s">
        <v>31</v>
      </c>
      <c r="J67" s="26"/>
      <c r="K67" s="26"/>
      <c r="L67" s="26"/>
      <c r="M67" s="319" t="s">
        <v>32</v>
      </c>
      <c r="N67" s="320"/>
      <c r="O67" s="320"/>
      <c r="P67" s="321"/>
    </row>
    <row r="68" customFormat="1" spans="1:16">
      <c r="A68" s="302"/>
      <c r="B68" s="26"/>
      <c r="C68" s="26"/>
      <c r="D68" s="26"/>
      <c r="E68" s="26"/>
      <c r="F68" s="26"/>
      <c r="G68" s="26"/>
      <c r="H68" s="26"/>
      <c r="I68" s="301" t="s">
        <v>33</v>
      </c>
      <c r="J68" s="26"/>
      <c r="K68" s="301" t="s">
        <v>34</v>
      </c>
      <c r="L68" s="26"/>
      <c r="M68" s="322" t="s">
        <v>47</v>
      </c>
      <c r="N68" s="321"/>
      <c r="O68" s="322" t="s">
        <v>48</v>
      </c>
      <c r="P68" s="321"/>
    </row>
    <row r="69" customFormat="1" ht="43.2" spans="1:16">
      <c r="A69" s="302"/>
      <c r="B69" s="26" t="s">
        <v>11</v>
      </c>
      <c r="C69" s="26" t="s">
        <v>12</v>
      </c>
      <c r="D69" s="26" t="s">
        <v>11</v>
      </c>
      <c r="E69" s="26" t="s">
        <v>12</v>
      </c>
      <c r="F69" s="26" t="s">
        <v>11</v>
      </c>
      <c r="G69" s="26" t="s">
        <v>12</v>
      </c>
      <c r="H69" s="26" t="s">
        <v>13</v>
      </c>
      <c r="I69" s="26" t="s">
        <v>14</v>
      </c>
      <c r="J69" s="26" t="s">
        <v>15</v>
      </c>
      <c r="K69" s="26" t="s">
        <v>14</v>
      </c>
      <c r="L69" s="26" t="s">
        <v>15</v>
      </c>
      <c r="M69" s="26" t="s">
        <v>16</v>
      </c>
      <c r="N69" s="26" t="s">
        <v>17</v>
      </c>
      <c r="O69" s="26" t="s">
        <v>16</v>
      </c>
      <c r="P69" s="26" t="s">
        <v>17</v>
      </c>
    </row>
    <row r="70" customFormat="1" ht="15.6" spans="1:16">
      <c r="A70" s="300"/>
      <c r="B70" s="303">
        <v>3000</v>
      </c>
      <c r="C70" s="304">
        <v>118.110236220472</v>
      </c>
      <c r="D70" s="313">
        <v>2155</v>
      </c>
      <c r="E70" s="304">
        <v>84.8425196850394</v>
      </c>
      <c r="F70" s="303">
        <v>100</v>
      </c>
      <c r="G70" s="304">
        <v>3.93700787401575</v>
      </c>
      <c r="H70" s="303" t="s">
        <v>38</v>
      </c>
      <c r="I70" s="304">
        <v>3800</v>
      </c>
      <c r="J70" s="303">
        <v>8370.04405286344</v>
      </c>
      <c r="K70" s="304">
        <v>3650</v>
      </c>
      <c r="L70" s="303">
        <v>8039.64757709251</v>
      </c>
      <c r="M70" s="304">
        <v>4720</v>
      </c>
      <c r="N70" s="303">
        <v>10396.4757709251</v>
      </c>
      <c r="O70" s="304">
        <v>4780</v>
      </c>
      <c r="P70" s="303">
        <v>10528.6343612335</v>
      </c>
    </row>
    <row r="71" customFormat="1" ht="15.6" spans="1:16">
      <c r="A71" s="302"/>
      <c r="B71" s="303">
        <v>3300</v>
      </c>
      <c r="C71" s="304">
        <v>129.92125984252</v>
      </c>
      <c r="D71" s="313">
        <v>2305</v>
      </c>
      <c r="E71" s="304">
        <v>90.748031496063</v>
      </c>
      <c r="F71" s="303">
        <v>100</v>
      </c>
      <c r="G71" s="304">
        <v>3.93700787401575</v>
      </c>
      <c r="H71" s="303" t="s">
        <v>38</v>
      </c>
      <c r="I71" s="304">
        <v>3650</v>
      </c>
      <c r="J71" s="303">
        <v>8039.64757709251</v>
      </c>
      <c r="K71" s="304">
        <v>3500</v>
      </c>
      <c r="L71" s="303">
        <v>7709.25110132159</v>
      </c>
      <c r="M71" s="304">
        <v>4749.06464145547</v>
      </c>
      <c r="N71" s="303">
        <v>10460.494804968</v>
      </c>
      <c r="O71" s="304">
        <v>4809.06464145547</v>
      </c>
      <c r="P71" s="303">
        <v>10592.6533952764</v>
      </c>
    </row>
    <row r="72" customFormat="1" ht="15.6" spans="1:16">
      <c r="A72" s="302"/>
      <c r="B72" s="303">
        <v>3500</v>
      </c>
      <c r="C72" s="304">
        <v>137.795275590551</v>
      </c>
      <c r="D72" s="313">
        <v>2405</v>
      </c>
      <c r="E72" s="304">
        <v>94.6850393700787</v>
      </c>
      <c r="F72" s="303">
        <v>100</v>
      </c>
      <c r="G72" s="304">
        <v>3.93700787401575</v>
      </c>
      <c r="H72" s="303" t="s">
        <v>38</v>
      </c>
      <c r="I72" s="304">
        <v>3550</v>
      </c>
      <c r="J72" s="303">
        <v>7819.38325991189</v>
      </c>
      <c r="K72" s="304">
        <v>3400</v>
      </c>
      <c r="L72" s="303">
        <v>7488.98678414097</v>
      </c>
      <c r="M72" s="304">
        <v>4768.44106909245</v>
      </c>
      <c r="N72" s="303">
        <v>10503.1741609966</v>
      </c>
      <c r="O72" s="304">
        <v>4828.44106909245</v>
      </c>
      <c r="P72" s="303">
        <v>10635.332751305</v>
      </c>
    </row>
    <row r="73" customFormat="1" ht="15.6" spans="1:16">
      <c r="A73" s="302"/>
      <c r="B73" s="303">
        <v>4000</v>
      </c>
      <c r="C73" s="304">
        <v>157.48031496063</v>
      </c>
      <c r="D73" s="313">
        <v>2705</v>
      </c>
      <c r="E73" s="304">
        <v>106.496062992126</v>
      </c>
      <c r="F73" s="303">
        <v>100</v>
      </c>
      <c r="G73" s="304">
        <v>3.93700787401575</v>
      </c>
      <c r="H73" s="303" t="s">
        <v>39</v>
      </c>
      <c r="I73" s="304">
        <v>3400</v>
      </c>
      <c r="J73" s="303">
        <v>7488.98678414097</v>
      </c>
      <c r="K73" s="304">
        <v>3250</v>
      </c>
      <c r="L73" s="303">
        <v>7158.59030837004</v>
      </c>
      <c r="M73" s="304">
        <v>4870.19035200339</v>
      </c>
      <c r="N73" s="303">
        <v>10727.2915242365</v>
      </c>
      <c r="O73" s="304">
        <v>4930.19035200339</v>
      </c>
      <c r="P73" s="303">
        <v>10859.4501145449</v>
      </c>
    </row>
    <row r="74" customFormat="1" ht="15.6" spans="1:16">
      <c r="A74" s="302"/>
      <c r="B74" s="303">
        <v>4500</v>
      </c>
      <c r="C74" s="304">
        <v>177.165354330709</v>
      </c>
      <c r="D74" s="313">
        <v>2955</v>
      </c>
      <c r="E74" s="304">
        <v>116.338582677165</v>
      </c>
      <c r="F74" s="303">
        <v>100</v>
      </c>
      <c r="G74" s="304">
        <v>3.93700787401575</v>
      </c>
      <c r="H74" s="303" t="s">
        <v>39</v>
      </c>
      <c r="I74" s="304">
        <v>3200</v>
      </c>
      <c r="J74" s="303">
        <v>7048.45814977974</v>
      </c>
      <c r="K74" s="304">
        <v>3050</v>
      </c>
      <c r="L74" s="303">
        <v>6718.06167400881</v>
      </c>
      <c r="M74" s="304">
        <v>4918.63142109584</v>
      </c>
      <c r="N74" s="303">
        <v>10833.989914308</v>
      </c>
      <c r="O74" s="304">
        <v>4978.63142109584</v>
      </c>
      <c r="P74" s="303">
        <v>10966.1485046164</v>
      </c>
    </row>
    <row r="75" customFormat="1" ht="15.6" spans="1:16">
      <c r="A75" s="302"/>
      <c r="B75" s="303">
        <v>5000</v>
      </c>
      <c r="C75" s="304">
        <v>196.850393700787</v>
      </c>
      <c r="D75" s="313">
        <v>3205</v>
      </c>
      <c r="E75" s="304">
        <v>126.181102362205</v>
      </c>
      <c r="F75" s="303">
        <v>100</v>
      </c>
      <c r="G75" s="304">
        <v>3.93700787401575</v>
      </c>
      <c r="H75" s="343" t="s">
        <v>39</v>
      </c>
      <c r="I75" s="304">
        <v>2800</v>
      </c>
      <c r="J75" s="303">
        <v>6167.40088105727</v>
      </c>
      <c r="K75" s="304">
        <v>2650</v>
      </c>
      <c r="L75" s="303">
        <v>5837.00440528634</v>
      </c>
      <c r="M75" s="304">
        <v>4967.07249018829</v>
      </c>
      <c r="N75" s="303">
        <v>10940.6883043795</v>
      </c>
      <c r="O75" s="304">
        <v>5027.07249018829</v>
      </c>
      <c r="P75" s="303">
        <v>11072.8468946879</v>
      </c>
    </row>
    <row r="76" customFormat="1" ht="15.6" spans="1:16">
      <c r="A76" s="302"/>
      <c r="B76" s="303">
        <v>5500</v>
      </c>
      <c r="C76" s="304">
        <v>216.535433070866</v>
      </c>
      <c r="D76" s="313">
        <v>3505</v>
      </c>
      <c r="E76" s="304">
        <v>137.992125984252</v>
      </c>
      <c r="F76" s="303">
        <v>100</v>
      </c>
      <c r="G76" s="304">
        <v>3.93700787401575</v>
      </c>
      <c r="H76" s="343" t="s">
        <v>39</v>
      </c>
      <c r="I76" s="304">
        <v>2500</v>
      </c>
      <c r="J76" s="303">
        <v>5506.60792951542</v>
      </c>
      <c r="K76" s="304">
        <v>2350</v>
      </c>
      <c r="L76" s="303">
        <v>5176.21145374449</v>
      </c>
      <c r="M76" s="304">
        <v>5025.20177309923</v>
      </c>
      <c r="N76" s="303">
        <v>11068.7263724653</v>
      </c>
      <c r="O76" s="304">
        <v>5085.20177309923</v>
      </c>
      <c r="P76" s="303">
        <v>11200.8849627736</v>
      </c>
    </row>
    <row r="77" customFormat="1" ht="16.35" spans="1:16">
      <c r="A77" s="302"/>
      <c r="B77" s="303">
        <v>6000</v>
      </c>
      <c r="C77" s="304">
        <v>236.220472440945</v>
      </c>
      <c r="D77" s="314">
        <v>3755</v>
      </c>
      <c r="E77" s="304">
        <v>147.834645669291</v>
      </c>
      <c r="F77" s="303">
        <v>100</v>
      </c>
      <c r="G77" s="304">
        <v>3.93700787401575</v>
      </c>
      <c r="H77" s="343" t="s">
        <v>39</v>
      </c>
      <c r="I77" s="304">
        <v>2200</v>
      </c>
      <c r="J77" s="303">
        <v>4845.81497797357</v>
      </c>
      <c r="K77" s="304">
        <v>2050</v>
      </c>
      <c r="L77" s="303">
        <v>4515.41850220264</v>
      </c>
      <c r="M77" s="304">
        <v>5073.64284219168</v>
      </c>
      <c r="N77" s="303">
        <v>11175.4247625367</v>
      </c>
      <c r="O77" s="304">
        <v>5133.64284219168</v>
      </c>
      <c r="P77" s="303">
        <v>11307.5833528451</v>
      </c>
    </row>
    <row r="78" customFormat="1" ht="15.6" spans="1:16">
      <c r="A78" s="305" t="s">
        <v>41</v>
      </c>
      <c r="B78" s="303">
        <v>2700</v>
      </c>
      <c r="C78" s="304">
        <v>106.299212598425</v>
      </c>
      <c r="D78" s="315">
        <v>2005</v>
      </c>
      <c r="E78" s="304">
        <v>78.9370078740157</v>
      </c>
      <c r="F78" s="303">
        <v>863</v>
      </c>
      <c r="G78" s="304">
        <v>33.9763779527559</v>
      </c>
      <c r="H78" s="303" t="s">
        <v>38</v>
      </c>
      <c r="I78" s="304">
        <v>3800</v>
      </c>
      <c r="J78" s="303">
        <v>8370.04405286344</v>
      </c>
      <c r="K78" s="304">
        <v>3650</v>
      </c>
      <c r="L78" s="303">
        <v>8039.64757709251</v>
      </c>
      <c r="M78" s="304">
        <v>4696.84753365013</v>
      </c>
      <c r="N78" s="303">
        <v>10345.4791490091</v>
      </c>
      <c r="O78" s="304">
        <v>4756.84753365013</v>
      </c>
      <c r="P78" s="303">
        <v>10477.6377393175</v>
      </c>
    </row>
    <row r="79" customFormat="1" ht="15.6" spans="1:16">
      <c r="A79" s="306"/>
      <c r="B79" s="303">
        <v>3000</v>
      </c>
      <c r="C79" s="304">
        <v>118.110236220472</v>
      </c>
      <c r="D79" s="313">
        <v>2155</v>
      </c>
      <c r="E79" s="304">
        <v>84.8425196850394</v>
      </c>
      <c r="F79" s="303">
        <v>1013</v>
      </c>
      <c r="G79" s="304">
        <v>39.8818897637795</v>
      </c>
      <c r="H79" s="303" t="s">
        <v>38</v>
      </c>
      <c r="I79" s="304">
        <v>3800</v>
      </c>
      <c r="J79" s="303">
        <v>8370.04405286344</v>
      </c>
      <c r="K79" s="304">
        <v>3650</v>
      </c>
      <c r="L79" s="303">
        <v>8039.64757709251</v>
      </c>
      <c r="M79" s="304">
        <v>4720</v>
      </c>
      <c r="N79" s="303">
        <v>10396.4757709251</v>
      </c>
      <c r="O79" s="304">
        <v>4780</v>
      </c>
      <c r="P79" s="303">
        <v>10528.6343612335</v>
      </c>
    </row>
    <row r="80" customFormat="1" ht="15.6" spans="1:16">
      <c r="A80" s="306"/>
      <c r="B80" s="303">
        <v>3300</v>
      </c>
      <c r="C80" s="304">
        <v>129.92125984252</v>
      </c>
      <c r="D80" s="313">
        <v>2305</v>
      </c>
      <c r="E80" s="304">
        <v>90.748031496063</v>
      </c>
      <c r="F80" s="303">
        <v>1163</v>
      </c>
      <c r="G80" s="304">
        <v>45.7874015748032</v>
      </c>
      <c r="H80" s="303" t="s">
        <v>38</v>
      </c>
      <c r="I80" s="304">
        <v>3650</v>
      </c>
      <c r="J80" s="303">
        <v>8039.64757709251</v>
      </c>
      <c r="K80" s="304">
        <v>3500</v>
      </c>
      <c r="L80" s="303">
        <v>7709.25110132159</v>
      </c>
      <c r="M80" s="304">
        <v>4750.91613736307</v>
      </c>
      <c r="N80" s="303">
        <v>10464.5729897865</v>
      </c>
      <c r="O80" s="304">
        <v>4810.91613736307</v>
      </c>
      <c r="P80" s="303">
        <v>10596.7315800949</v>
      </c>
    </row>
    <row r="81" customFormat="1" ht="16.35" spans="1:16">
      <c r="A81" s="307"/>
      <c r="B81" s="303">
        <v>3500</v>
      </c>
      <c r="C81" s="304">
        <v>137.795275590551</v>
      </c>
      <c r="D81" s="316">
        <v>2405</v>
      </c>
      <c r="E81" s="304">
        <v>94.6850393700787</v>
      </c>
      <c r="F81" s="303">
        <v>1263</v>
      </c>
      <c r="G81" s="304">
        <v>49.7244094488189</v>
      </c>
      <c r="H81" s="303" t="s">
        <v>38</v>
      </c>
      <c r="I81" s="304">
        <v>3550</v>
      </c>
      <c r="J81" s="303">
        <v>7819.38325991189</v>
      </c>
      <c r="K81" s="304">
        <v>3400</v>
      </c>
      <c r="L81" s="303">
        <v>7488.98678414097</v>
      </c>
      <c r="M81" s="304">
        <v>4764.51217696703</v>
      </c>
      <c r="N81" s="303">
        <v>10494.5202135838</v>
      </c>
      <c r="O81" s="304">
        <v>4824.51217696703</v>
      </c>
      <c r="P81" s="303">
        <v>10626.6788038921</v>
      </c>
    </row>
    <row r="82" customFormat="1" ht="15.6" spans="1:16">
      <c r="A82" s="305" t="s">
        <v>23</v>
      </c>
      <c r="B82" s="303">
        <v>3600</v>
      </c>
      <c r="C82" s="304">
        <v>141.732283464567</v>
      </c>
      <c r="D82" s="317">
        <v>1925</v>
      </c>
      <c r="E82" s="304">
        <v>75.7874015748032</v>
      </c>
      <c r="F82" s="303">
        <v>783</v>
      </c>
      <c r="G82" s="304">
        <v>30.8267716535433</v>
      </c>
      <c r="H82" s="309" t="s">
        <v>39</v>
      </c>
      <c r="I82" s="304">
        <v>3550</v>
      </c>
      <c r="J82" s="303">
        <v>7819.38325991189</v>
      </c>
      <c r="K82" s="304">
        <v>3400</v>
      </c>
      <c r="L82" s="303">
        <v>7488.98678414097</v>
      </c>
      <c r="M82" s="304">
        <v>4630.50063993849</v>
      </c>
      <c r="N82" s="303">
        <v>10199.3406166046</v>
      </c>
      <c r="O82" s="304">
        <v>4690.50063993849</v>
      </c>
      <c r="P82" s="303">
        <v>10331.499206913</v>
      </c>
    </row>
    <row r="83" customFormat="1" ht="15.6" spans="1:16">
      <c r="A83" s="306"/>
      <c r="B83" s="303">
        <v>4000</v>
      </c>
      <c r="C83" s="304">
        <v>157.48031496063</v>
      </c>
      <c r="D83" s="317">
        <v>2060</v>
      </c>
      <c r="E83" s="304">
        <v>81.1023622047244</v>
      </c>
      <c r="F83" s="303">
        <v>918</v>
      </c>
      <c r="G83" s="304">
        <v>36.1417322834646</v>
      </c>
      <c r="H83" s="303" t="s">
        <v>39</v>
      </c>
      <c r="I83" s="304">
        <v>3250</v>
      </c>
      <c r="J83" s="303">
        <v>7158.59030837004</v>
      </c>
      <c r="K83" s="304">
        <v>3100</v>
      </c>
      <c r="L83" s="303">
        <v>6828.19383259912</v>
      </c>
      <c r="M83" s="304">
        <v>4670.34825023457</v>
      </c>
      <c r="N83" s="303">
        <v>10287.110683336</v>
      </c>
      <c r="O83" s="304">
        <v>4730.34825023457</v>
      </c>
      <c r="P83" s="303">
        <v>10419.2692736444</v>
      </c>
    </row>
    <row r="84" customFormat="1" ht="15.6" spans="1:16">
      <c r="A84" s="306"/>
      <c r="B84" s="303">
        <v>4300</v>
      </c>
      <c r="C84" s="304">
        <v>169.291338582677</v>
      </c>
      <c r="D84" s="317">
        <v>2160</v>
      </c>
      <c r="E84" s="304">
        <v>85.0393700787402</v>
      </c>
      <c r="F84" s="303">
        <v>1018</v>
      </c>
      <c r="G84" s="304">
        <v>40.0787401574803</v>
      </c>
      <c r="H84" s="303" t="s">
        <v>39</v>
      </c>
      <c r="I84" s="304">
        <v>3100</v>
      </c>
      <c r="J84" s="303">
        <v>6607.9295154185</v>
      </c>
      <c r="K84" s="304">
        <v>2850</v>
      </c>
      <c r="L84" s="303">
        <v>6277.53303964758</v>
      </c>
      <c r="M84" s="304">
        <v>4700.18137025507</v>
      </c>
      <c r="N84" s="303">
        <v>10352.8224014429</v>
      </c>
      <c r="O84" s="304">
        <v>4760.18137025507</v>
      </c>
      <c r="P84" s="303">
        <v>10484.9809917513</v>
      </c>
    </row>
    <row r="85" customFormat="1" ht="15.6" spans="1:16">
      <c r="A85" s="306"/>
      <c r="B85" s="303">
        <v>4500</v>
      </c>
      <c r="C85" s="304">
        <v>177.165354330709</v>
      </c>
      <c r="D85" s="317">
        <v>2225</v>
      </c>
      <c r="E85" s="304">
        <v>87.5984251968504</v>
      </c>
      <c r="F85" s="303">
        <v>1083</v>
      </c>
      <c r="G85" s="304">
        <v>42.6377952755906</v>
      </c>
      <c r="H85" s="303" t="s">
        <v>39</v>
      </c>
      <c r="I85" s="304">
        <v>3000</v>
      </c>
      <c r="J85" s="303">
        <v>6387.66519823789</v>
      </c>
      <c r="K85" s="304">
        <v>2750</v>
      </c>
      <c r="L85" s="303">
        <v>6057.26872246696</v>
      </c>
      <c r="M85" s="304">
        <v>4720</v>
      </c>
      <c r="N85" s="303">
        <v>10396.4757709251</v>
      </c>
      <c r="O85" s="304">
        <v>4780</v>
      </c>
      <c r="P85" s="303">
        <v>10528.6343612335</v>
      </c>
    </row>
    <row r="86" customFormat="1" ht="15.6" spans="1:16">
      <c r="A86" s="306"/>
      <c r="B86" s="303">
        <v>4700</v>
      </c>
      <c r="C86" s="304">
        <v>185.03937007874</v>
      </c>
      <c r="D86" s="317">
        <v>2295</v>
      </c>
      <c r="E86" s="304">
        <v>90.3543307086614</v>
      </c>
      <c r="F86" s="303">
        <v>1153</v>
      </c>
      <c r="G86" s="304">
        <v>45.3937007874016</v>
      </c>
      <c r="H86" s="303" t="s">
        <v>39</v>
      </c>
      <c r="I86" s="304">
        <v>2900</v>
      </c>
      <c r="J86" s="303">
        <v>6167.40088105727</v>
      </c>
      <c r="K86" s="304">
        <v>2650</v>
      </c>
      <c r="L86" s="303">
        <v>5837.00440528634</v>
      </c>
      <c r="M86" s="304">
        <v>4736.1412179606</v>
      </c>
      <c r="N86" s="303">
        <v>10432.0291144507</v>
      </c>
      <c r="O86" s="304">
        <v>4796.1412179606</v>
      </c>
      <c r="P86" s="303">
        <v>10564.187704759</v>
      </c>
    </row>
    <row r="87" customFormat="1" ht="15.6" spans="1:16">
      <c r="A87" s="306"/>
      <c r="B87" s="303">
        <v>5000</v>
      </c>
      <c r="C87" s="304">
        <v>196.850393700787</v>
      </c>
      <c r="D87" s="317">
        <v>2395</v>
      </c>
      <c r="E87" s="304">
        <v>94.2913385826772</v>
      </c>
      <c r="F87" s="303">
        <v>1253</v>
      </c>
      <c r="G87" s="304">
        <v>49.3307086614173</v>
      </c>
      <c r="H87" s="343" t="s">
        <v>39</v>
      </c>
      <c r="I87" s="304">
        <v>2800</v>
      </c>
      <c r="J87" s="303">
        <v>5616.74008810573</v>
      </c>
      <c r="K87" s="304">
        <v>2400</v>
      </c>
      <c r="L87" s="303">
        <v>5286.3436123348</v>
      </c>
      <c r="M87" s="304">
        <v>4770.133446892</v>
      </c>
      <c r="N87" s="303">
        <v>10506.9018654009</v>
      </c>
      <c r="O87" s="304">
        <v>4830.133446892</v>
      </c>
      <c r="P87" s="303">
        <v>10639.0604557093</v>
      </c>
    </row>
    <row r="88" customFormat="1" ht="15.6" spans="1:16">
      <c r="A88" s="306"/>
      <c r="B88" s="303">
        <v>5500</v>
      </c>
      <c r="C88" s="304">
        <v>216.535433070866</v>
      </c>
      <c r="D88" s="317">
        <v>2645</v>
      </c>
      <c r="E88" s="304">
        <v>104.133858267717</v>
      </c>
      <c r="F88" s="303">
        <v>1503</v>
      </c>
      <c r="G88" s="304">
        <v>59.1732283464567</v>
      </c>
      <c r="H88" s="343" t="s">
        <v>39</v>
      </c>
      <c r="I88" s="304">
        <v>2550</v>
      </c>
      <c r="J88" s="303">
        <v>5066.07929515419</v>
      </c>
      <c r="K88" s="304">
        <v>2150</v>
      </c>
      <c r="L88" s="303">
        <v>4735.68281938326</v>
      </c>
      <c r="M88" s="304">
        <v>4878.46070066498</v>
      </c>
      <c r="N88" s="303">
        <v>10745.5081512444</v>
      </c>
      <c r="O88" s="304">
        <v>4938.46070066498</v>
      </c>
      <c r="P88" s="303">
        <v>10877.6667415528</v>
      </c>
    </row>
    <row r="89" customFormat="1" ht="15.6" spans="1:16">
      <c r="A89" s="306"/>
      <c r="B89" s="303">
        <v>6000</v>
      </c>
      <c r="C89" s="304">
        <v>236.220472440945</v>
      </c>
      <c r="D89" s="317">
        <v>2895</v>
      </c>
      <c r="E89" s="304">
        <v>113.976377952756</v>
      </c>
      <c r="F89" s="303">
        <v>1753</v>
      </c>
      <c r="G89" s="304">
        <v>69.0157480314961</v>
      </c>
      <c r="H89" s="343" t="s">
        <v>39</v>
      </c>
      <c r="I89" s="304">
        <v>2300</v>
      </c>
      <c r="J89" s="303">
        <v>4515.41850220264</v>
      </c>
      <c r="K89" s="304">
        <v>2150</v>
      </c>
      <c r="L89" s="303">
        <v>4735.68281938326</v>
      </c>
      <c r="M89" s="304">
        <v>4946.4393007583</v>
      </c>
      <c r="N89" s="303">
        <v>10895.2407505689</v>
      </c>
      <c r="O89" s="304">
        <v>5006.4393007583</v>
      </c>
      <c r="P89" s="303">
        <v>11027.3993408773</v>
      </c>
    </row>
    <row r="90" customFormat="1" ht="15.6" spans="1:16">
      <c r="A90" s="306"/>
      <c r="B90" s="303">
        <v>6500</v>
      </c>
      <c r="C90" s="304">
        <v>255.905511811024</v>
      </c>
      <c r="D90" s="317">
        <v>3145</v>
      </c>
      <c r="E90" s="304">
        <v>123.818897637795</v>
      </c>
      <c r="F90" s="303">
        <v>2003</v>
      </c>
      <c r="G90" s="304">
        <v>78.8582677165354</v>
      </c>
      <c r="H90" s="343" t="s">
        <v>39</v>
      </c>
      <c r="I90" s="304">
        <v>2050</v>
      </c>
      <c r="J90" s="303">
        <v>4515.41850220264</v>
      </c>
      <c r="K90" s="304">
        <v>1900</v>
      </c>
      <c r="L90" s="303">
        <v>4185.02202643172</v>
      </c>
      <c r="M90" s="304">
        <v>5060.25310482309</v>
      </c>
      <c r="N90" s="303">
        <v>11145.9319489495</v>
      </c>
      <c r="O90" s="304">
        <v>5120.25310482309</v>
      </c>
      <c r="P90" s="303">
        <v>11278.0905392579</v>
      </c>
    </row>
    <row r="91" customFormat="1" ht="15.6" spans="1:16">
      <c r="A91" s="306"/>
      <c r="B91" s="303">
        <v>7000</v>
      </c>
      <c r="C91" s="304">
        <v>275.590551181102</v>
      </c>
      <c r="D91" s="317">
        <v>3395</v>
      </c>
      <c r="E91" s="304">
        <v>133.661417322835</v>
      </c>
      <c r="F91" s="303">
        <v>2253</v>
      </c>
      <c r="G91" s="304">
        <v>88.7007874015748</v>
      </c>
      <c r="H91" s="343" t="s">
        <v>39</v>
      </c>
      <c r="I91" s="304">
        <v>1800</v>
      </c>
      <c r="J91" s="303">
        <v>3964.7577092511</v>
      </c>
      <c r="K91" s="304">
        <v>1650</v>
      </c>
      <c r="L91" s="303">
        <v>3634.36123348018</v>
      </c>
      <c r="M91" s="304">
        <v>5128.49022872594</v>
      </c>
      <c r="N91" s="303">
        <v>11296.2339839778</v>
      </c>
      <c r="O91" s="304">
        <v>5188.49022872594</v>
      </c>
      <c r="P91" s="303">
        <v>11428.3925742862</v>
      </c>
    </row>
    <row r="92" customFormat="1" ht="15.6" spans="1:16">
      <c r="A92" s="306"/>
      <c r="B92" s="303">
        <v>7500</v>
      </c>
      <c r="C92" s="304">
        <v>295.275590551181</v>
      </c>
      <c r="D92" s="317">
        <v>3645</v>
      </c>
      <c r="E92" s="304">
        <v>143.503937007874</v>
      </c>
      <c r="F92" s="303">
        <v>2503</v>
      </c>
      <c r="G92" s="304">
        <v>98.5433070866142</v>
      </c>
      <c r="H92" s="343" t="s">
        <v>39</v>
      </c>
      <c r="I92" s="304">
        <v>1550</v>
      </c>
      <c r="J92" s="303">
        <v>3414.09691629956</v>
      </c>
      <c r="K92" s="304">
        <v>1400</v>
      </c>
      <c r="L92" s="303">
        <v>3083.70044052863</v>
      </c>
      <c r="M92" s="304">
        <v>5195.93895868939</v>
      </c>
      <c r="N92" s="303">
        <v>11444.7994684788</v>
      </c>
      <c r="O92" s="304">
        <v>5255.93895868939</v>
      </c>
      <c r="P92" s="303">
        <v>11576.9580587872</v>
      </c>
    </row>
    <row r="93" customFormat="1" ht="15.6" spans="1:16">
      <c r="A93" s="307"/>
      <c r="B93" s="303">
        <v>8500</v>
      </c>
      <c r="C93" s="304">
        <v>334.645669291339</v>
      </c>
      <c r="D93" s="317">
        <v>4135</v>
      </c>
      <c r="E93" s="304">
        <v>162.795275590551</v>
      </c>
      <c r="F93" s="303">
        <v>2993</v>
      </c>
      <c r="G93" s="304">
        <v>117.834645669291</v>
      </c>
      <c r="H93" s="318" t="s">
        <v>45</v>
      </c>
      <c r="I93" s="304">
        <v>1050</v>
      </c>
      <c r="J93" s="303">
        <v>2312.77533039648</v>
      </c>
      <c r="K93" s="304">
        <v>900</v>
      </c>
      <c r="L93" s="303">
        <v>1982.37885462555</v>
      </c>
      <c r="M93" s="304">
        <v>5377.72657803756</v>
      </c>
      <c r="N93" s="303">
        <v>11845.212726955</v>
      </c>
      <c r="O93" s="304">
        <v>5437.72657803756</v>
      </c>
      <c r="P93" s="303">
        <v>11977.3713172634</v>
      </c>
    </row>
  </sheetData>
  <mergeCells count="48">
    <mergeCell ref="F1:J1"/>
    <mergeCell ref="K1:P1"/>
    <mergeCell ref="I4:L4"/>
    <mergeCell ref="M4:P4"/>
    <mergeCell ref="I5:J5"/>
    <mergeCell ref="K5:L5"/>
    <mergeCell ref="M5:N5"/>
    <mergeCell ref="O5:P5"/>
    <mergeCell ref="F33:J33"/>
    <mergeCell ref="K33:P33"/>
    <mergeCell ref="I36:L36"/>
    <mergeCell ref="M36:P36"/>
    <mergeCell ref="I37:J37"/>
    <mergeCell ref="K37:L37"/>
    <mergeCell ref="M37:N37"/>
    <mergeCell ref="O37:P37"/>
    <mergeCell ref="F64:J64"/>
    <mergeCell ref="K64:P64"/>
    <mergeCell ref="I67:L67"/>
    <mergeCell ref="M67:P67"/>
    <mergeCell ref="I68:J68"/>
    <mergeCell ref="K68:L68"/>
    <mergeCell ref="M68:N68"/>
    <mergeCell ref="O68:P68"/>
    <mergeCell ref="A4:A6"/>
    <mergeCell ref="A7:A16"/>
    <mergeCell ref="A17:A21"/>
    <mergeCell ref="A22:A29"/>
    <mergeCell ref="A36:A38"/>
    <mergeCell ref="A39:A46"/>
    <mergeCell ref="A47:A50"/>
    <mergeCell ref="A51:A62"/>
    <mergeCell ref="A67:A69"/>
    <mergeCell ref="A70:A77"/>
    <mergeCell ref="A78:A81"/>
    <mergeCell ref="A82:A93"/>
    <mergeCell ref="H4:H5"/>
    <mergeCell ref="H36:H37"/>
    <mergeCell ref="H67:H68"/>
    <mergeCell ref="B4:C5"/>
    <mergeCell ref="D4:E5"/>
    <mergeCell ref="F4:G5"/>
    <mergeCell ref="B36:C37"/>
    <mergeCell ref="D36:E37"/>
    <mergeCell ref="F36:G37"/>
    <mergeCell ref="B67:C68"/>
    <mergeCell ref="D67:E68"/>
    <mergeCell ref="F67:G68"/>
  </mergeCells>
  <pageMargins left="0.75" right="0.75" top="1" bottom="1" header="0.5" footer="0.5"/>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8" sqref="M8"/>
    </sheetView>
  </sheetViews>
  <sheetFormatPr defaultColWidth="8.88888888888889" defaultRowHeight="14.4"/>
  <sheetData>
    <row r="1" ht="33.6" spans="1:11">
      <c r="A1" s="1"/>
      <c r="B1" s="2"/>
      <c r="C1" s="2"/>
      <c r="D1" s="3" t="s">
        <v>0</v>
      </c>
      <c r="E1" s="3"/>
      <c r="F1" s="3"/>
      <c r="G1" s="3"/>
      <c r="H1" s="3" t="s">
        <v>191</v>
      </c>
      <c r="I1" s="3"/>
      <c r="J1" s="3"/>
      <c r="K1" s="3"/>
    </row>
    <row r="2" spans="1:11">
      <c r="A2" s="4"/>
      <c r="B2" s="5"/>
      <c r="C2" s="5"/>
      <c r="D2" s="5"/>
      <c r="E2" s="5"/>
      <c r="F2" s="5"/>
      <c r="G2" s="5"/>
      <c r="H2" s="5"/>
      <c r="I2" s="5"/>
      <c r="J2" s="5"/>
      <c r="K2" s="5"/>
    </row>
    <row r="3" spans="1:11">
      <c r="A3" s="1"/>
      <c r="B3" s="6"/>
      <c r="C3" s="6"/>
      <c r="D3" s="6"/>
      <c r="E3" s="6"/>
      <c r="F3" s="6"/>
      <c r="G3" s="6"/>
      <c r="H3" s="6"/>
      <c r="I3" s="6"/>
      <c r="J3" s="6"/>
      <c r="K3" s="6"/>
    </row>
    <row r="4" spans="1:11">
      <c r="A4" s="7" t="s">
        <v>192</v>
      </c>
      <c r="B4" s="8" t="s">
        <v>193</v>
      </c>
      <c r="C4" s="8" t="s">
        <v>194</v>
      </c>
      <c r="D4" s="8" t="s">
        <v>195</v>
      </c>
      <c r="E4" s="8" t="s">
        <v>196</v>
      </c>
      <c r="F4" s="8" t="s">
        <v>197</v>
      </c>
      <c r="G4" s="8"/>
      <c r="H4" s="9"/>
      <c r="I4" s="9"/>
      <c r="J4" s="9" t="s">
        <v>8</v>
      </c>
      <c r="K4" s="9"/>
    </row>
    <row r="5" spans="1:11">
      <c r="A5" s="10"/>
      <c r="B5" s="9"/>
      <c r="C5" s="9"/>
      <c r="D5" s="9"/>
      <c r="E5" s="9"/>
      <c r="F5" s="11" t="s">
        <v>198</v>
      </c>
      <c r="G5" s="12"/>
      <c r="H5" s="11" t="s">
        <v>199</v>
      </c>
      <c r="I5" s="23"/>
      <c r="J5" s="24" t="s">
        <v>200</v>
      </c>
      <c r="K5" s="25"/>
    </row>
    <row r="6" ht="43.2" spans="1:11">
      <c r="A6" s="10"/>
      <c r="B6" s="9" t="s">
        <v>11</v>
      </c>
      <c r="C6" s="9" t="s">
        <v>11</v>
      </c>
      <c r="D6" s="9" t="s">
        <v>11</v>
      </c>
      <c r="E6" s="9" t="s">
        <v>13</v>
      </c>
      <c r="F6" s="9" t="s">
        <v>14</v>
      </c>
      <c r="G6" s="9" t="s">
        <v>15</v>
      </c>
      <c r="H6" s="9" t="s">
        <v>14</v>
      </c>
      <c r="I6" s="9" t="s">
        <v>15</v>
      </c>
      <c r="J6" s="9" t="s">
        <v>16</v>
      </c>
      <c r="K6" s="26" t="s">
        <v>17</v>
      </c>
    </row>
    <row r="7" spans="1:11">
      <c r="A7" s="7" t="s">
        <v>132</v>
      </c>
      <c r="B7" s="13">
        <v>3000</v>
      </c>
      <c r="C7" s="14">
        <v>2355</v>
      </c>
      <c r="D7" s="14">
        <v>100</v>
      </c>
      <c r="E7" s="359" t="s">
        <v>201</v>
      </c>
      <c r="F7" s="16">
        <v>3000</v>
      </c>
      <c r="G7" s="17">
        <v>6607.9295154185</v>
      </c>
      <c r="H7" s="16">
        <v>2850</v>
      </c>
      <c r="I7" s="17">
        <v>6277.53303964758</v>
      </c>
      <c r="J7" s="17">
        <v>5350</v>
      </c>
      <c r="K7" s="17">
        <v>11784.140969163</v>
      </c>
    </row>
    <row r="8" spans="1:11">
      <c r="A8" s="7"/>
      <c r="B8" s="13">
        <v>3300</v>
      </c>
      <c r="C8" s="14">
        <v>2505</v>
      </c>
      <c r="D8" s="14">
        <v>100</v>
      </c>
      <c r="E8" s="359" t="s">
        <v>201</v>
      </c>
      <c r="F8" s="16">
        <v>3000</v>
      </c>
      <c r="G8" s="17">
        <v>6607.9295154185</v>
      </c>
      <c r="H8" s="16">
        <v>2850</v>
      </c>
      <c r="I8" s="17">
        <v>6277.53303964758</v>
      </c>
      <c r="J8" s="17">
        <v>5380</v>
      </c>
      <c r="K8" s="17">
        <v>11850.2202643172</v>
      </c>
    </row>
    <row r="9" spans="1:11">
      <c r="A9" s="10"/>
      <c r="B9" s="13">
        <v>3500</v>
      </c>
      <c r="C9" s="14">
        <v>2605</v>
      </c>
      <c r="D9" s="14">
        <v>100</v>
      </c>
      <c r="E9" s="359" t="s">
        <v>201</v>
      </c>
      <c r="F9" s="16">
        <v>2900</v>
      </c>
      <c r="G9" s="17">
        <v>6387.66519823789</v>
      </c>
      <c r="H9" s="16">
        <v>2750</v>
      </c>
      <c r="I9" s="17">
        <v>6057.26872246696</v>
      </c>
      <c r="J9" s="17">
        <v>5395</v>
      </c>
      <c r="K9" s="17">
        <v>11883.2599118943</v>
      </c>
    </row>
    <row r="10" spans="1:11">
      <c r="A10" s="10"/>
      <c r="B10" s="13">
        <v>4000</v>
      </c>
      <c r="C10" s="14">
        <v>2905</v>
      </c>
      <c r="D10" s="14">
        <v>100</v>
      </c>
      <c r="E10" s="359" t="s">
        <v>201</v>
      </c>
      <c r="F10" s="16">
        <v>2800</v>
      </c>
      <c r="G10" s="17">
        <v>6167.40088105727</v>
      </c>
      <c r="H10" s="16">
        <v>2650</v>
      </c>
      <c r="I10" s="17">
        <v>5837.00440528634</v>
      </c>
      <c r="J10" s="17">
        <v>5450</v>
      </c>
      <c r="K10" s="17">
        <v>12004.4052863436</v>
      </c>
    </row>
    <row r="11" spans="1:11">
      <c r="A11" s="10"/>
      <c r="B11" s="13">
        <v>4500</v>
      </c>
      <c r="C11" s="14">
        <v>3155</v>
      </c>
      <c r="D11" s="14">
        <v>100</v>
      </c>
      <c r="E11" s="359" t="s">
        <v>201</v>
      </c>
      <c r="F11" s="16">
        <v>2600</v>
      </c>
      <c r="G11" s="17">
        <v>5726.87224669604</v>
      </c>
      <c r="H11" s="16">
        <v>2450</v>
      </c>
      <c r="I11" s="17">
        <v>5396.47577092511</v>
      </c>
      <c r="J11" s="17">
        <v>5545</v>
      </c>
      <c r="K11" s="17">
        <v>12213.6563876652</v>
      </c>
    </row>
    <row r="12" spans="1:11">
      <c r="A12" s="10"/>
      <c r="B12" s="13">
        <v>5000</v>
      </c>
      <c r="C12" s="14">
        <v>3405</v>
      </c>
      <c r="D12" s="14">
        <v>100</v>
      </c>
      <c r="E12" s="359" t="s">
        <v>201</v>
      </c>
      <c r="F12" s="16">
        <v>2400</v>
      </c>
      <c r="G12" s="17">
        <v>5286.3436123348</v>
      </c>
      <c r="H12" s="16">
        <v>2250</v>
      </c>
      <c r="I12" s="17">
        <v>4955.94713656388</v>
      </c>
      <c r="J12" s="17">
        <v>5590.23743708502</v>
      </c>
      <c r="K12" s="17">
        <v>12313.2983195705</v>
      </c>
    </row>
    <row r="13" spans="1:11">
      <c r="A13" s="10"/>
      <c r="B13" s="13">
        <v>5500</v>
      </c>
      <c r="C13" s="14">
        <v>3705</v>
      </c>
      <c r="D13" s="14">
        <v>100</v>
      </c>
      <c r="E13" s="359" t="s">
        <v>201</v>
      </c>
      <c r="F13" s="16">
        <v>2000</v>
      </c>
      <c r="G13" s="17">
        <v>4405.28634361233</v>
      </c>
      <c r="H13" s="16">
        <v>1850</v>
      </c>
      <c r="I13" s="17">
        <v>4074.88986784141</v>
      </c>
      <c r="J13" s="17">
        <v>5690</v>
      </c>
      <c r="K13" s="17">
        <v>12533.0396475771</v>
      </c>
    </row>
    <row r="14" spans="1:11">
      <c r="A14" s="10"/>
      <c r="B14" s="13">
        <v>6000</v>
      </c>
      <c r="C14" s="14">
        <v>3955</v>
      </c>
      <c r="D14" s="14">
        <v>100</v>
      </c>
      <c r="E14" s="359" t="s">
        <v>201</v>
      </c>
      <c r="F14" s="16">
        <v>1800</v>
      </c>
      <c r="G14" s="17">
        <v>3964.7577092511</v>
      </c>
      <c r="H14" s="16">
        <v>1650</v>
      </c>
      <c r="I14" s="17">
        <v>3634.36123348018</v>
      </c>
      <c r="J14" s="17">
        <v>5740</v>
      </c>
      <c r="K14" s="17">
        <v>12643.1718061674</v>
      </c>
    </row>
    <row r="15" spans="1:11">
      <c r="A15" s="18" t="s">
        <v>41</v>
      </c>
      <c r="B15" s="14">
        <v>3000</v>
      </c>
      <c r="C15" s="14">
        <v>2355</v>
      </c>
      <c r="D15" s="19">
        <v>1085</v>
      </c>
      <c r="E15" s="359" t="s">
        <v>201</v>
      </c>
      <c r="F15" s="16">
        <v>3000</v>
      </c>
      <c r="G15" s="17">
        <v>6607.9295154185</v>
      </c>
      <c r="H15" s="16">
        <v>2850</v>
      </c>
      <c r="I15" s="17">
        <v>6277.53303964758</v>
      </c>
      <c r="J15" s="17">
        <v>5385.29744</v>
      </c>
      <c r="K15" s="17">
        <v>11861.8886343612</v>
      </c>
    </row>
    <row r="16" spans="1:11">
      <c r="A16" s="20"/>
      <c r="B16" s="14">
        <v>3300</v>
      </c>
      <c r="C16" s="14">
        <v>2505</v>
      </c>
      <c r="D16" s="19">
        <v>1235</v>
      </c>
      <c r="E16" s="359" t="s">
        <v>201</v>
      </c>
      <c r="F16" s="16">
        <v>3000</v>
      </c>
      <c r="G16" s="17">
        <v>6607.9295154185</v>
      </c>
      <c r="H16" s="16">
        <v>2850</v>
      </c>
      <c r="I16" s="17">
        <v>6277.53303964758</v>
      </c>
      <c r="J16" s="17">
        <v>5414.61909023298</v>
      </c>
      <c r="K16" s="17">
        <v>11926.473767033</v>
      </c>
    </row>
    <row r="17" spans="1:11">
      <c r="A17" s="20"/>
      <c r="B17" s="14">
        <v>3500</v>
      </c>
      <c r="C17" s="14">
        <v>2605</v>
      </c>
      <c r="D17" s="19">
        <v>1335</v>
      </c>
      <c r="E17" s="359" t="s">
        <v>201</v>
      </c>
      <c r="F17" s="16">
        <v>2900</v>
      </c>
      <c r="G17" s="17">
        <v>6387.66519823789</v>
      </c>
      <c r="H17" s="16">
        <v>2750</v>
      </c>
      <c r="I17" s="17">
        <v>6057.26872246696</v>
      </c>
      <c r="J17" s="17">
        <v>5435</v>
      </c>
      <c r="K17" s="17">
        <v>11971.3656387665</v>
      </c>
    </row>
    <row r="18" spans="1:11">
      <c r="A18" s="18" t="s">
        <v>23</v>
      </c>
      <c r="B18" s="13">
        <v>4300</v>
      </c>
      <c r="C18" s="13">
        <v>2380</v>
      </c>
      <c r="D18" s="19">
        <v>1110</v>
      </c>
      <c r="E18" s="359" t="s">
        <v>201</v>
      </c>
      <c r="F18" s="16">
        <v>2600</v>
      </c>
      <c r="G18" s="17">
        <v>5726.87224669604</v>
      </c>
      <c r="H18" s="16">
        <v>2450</v>
      </c>
      <c r="I18" s="17">
        <v>5396.47577092511</v>
      </c>
      <c r="J18" s="17">
        <v>5615</v>
      </c>
      <c r="K18" s="17">
        <v>12367.8414096916</v>
      </c>
    </row>
    <row r="19" spans="1:11">
      <c r="A19" s="21"/>
      <c r="B19" s="13">
        <v>4500</v>
      </c>
      <c r="C19" s="14">
        <v>2450</v>
      </c>
      <c r="D19" s="19">
        <v>1180</v>
      </c>
      <c r="E19" s="359" t="s">
        <v>201</v>
      </c>
      <c r="F19" s="16">
        <v>2500</v>
      </c>
      <c r="G19" s="17">
        <v>5506.60792951542</v>
      </c>
      <c r="H19" s="16">
        <v>2350</v>
      </c>
      <c r="I19" s="17">
        <v>5176.21145374449</v>
      </c>
      <c r="J19" s="17">
        <v>5635</v>
      </c>
      <c r="K19" s="17">
        <v>12411.8942731278</v>
      </c>
    </row>
    <row r="20" spans="1:11">
      <c r="A20" s="21"/>
      <c r="B20" s="13">
        <v>4700</v>
      </c>
      <c r="C20" s="13">
        <v>2515</v>
      </c>
      <c r="D20" s="19">
        <v>1245</v>
      </c>
      <c r="E20" s="359" t="s">
        <v>201</v>
      </c>
      <c r="F20" s="16">
        <v>2400</v>
      </c>
      <c r="G20" s="17">
        <v>5286.3436123348</v>
      </c>
      <c r="H20" s="16">
        <v>2250</v>
      </c>
      <c r="I20" s="17">
        <v>4955.94713656388</v>
      </c>
      <c r="J20" s="17">
        <v>5655</v>
      </c>
      <c r="K20" s="17">
        <v>12455.9471365639</v>
      </c>
    </row>
    <row r="21" spans="1:11">
      <c r="A21" s="21"/>
      <c r="B21" s="13">
        <v>5000</v>
      </c>
      <c r="C21" s="13">
        <v>2615</v>
      </c>
      <c r="D21" s="19">
        <v>1345</v>
      </c>
      <c r="E21" s="359" t="s">
        <v>201</v>
      </c>
      <c r="F21" s="16">
        <v>2300</v>
      </c>
      <c r="G21" s="17">
        <v>5066.07929515419</v>
      </c>
      <c r="H21" s="16">
        <v>2150</v>
      </c>
      <c r="I21" s="17">
        <v>4735.68281938326</v>
      </c>
      <c r="J21" s="17">
        <v>5685</v>
      </c>
      <c r="K21" s="17">
        <v>12522.0264317181</v>
      </c>
    </row>
    <row r="22" spans="1:11">
      <c r="A22" s="21"/>
      <c r="B22" s="13">
        <v>5500</v>
      </c>
      <c r="C22" s="13">
        <v>2865</v>
      </c>
      <c r="D22" s="19">
        <v>1595</v>
      </c>
      <c r="E22" s="359" t="s">
        <v>201</v>
      </c>
      <c r="F22" s="16">
        <v>1800</v>
      </c>
      <c r="G22" s="17">
        <v>3964.7577092511</v>
      </c>
      <c r="H22" s="16">
        <v>1650</v>
      </c>
      <c r="I22" s="17">
        <v>3634.36123348018</v>
      </c>
      <c r="J22" s="17">
        <v>5800</v>
      </c>
      <c r="K22" s="17">
        <v>12775.3303964758</v>
      </c>
    </row>
    <row r="23" spans="1:11">
      <c r="A23" s="22"/>
      <c r="B23" s="13">
        <v>6000</v>
      </c>
      <c r="C23" s="13">
        <v>3115</v>
      </c>
      <c r="D23" s="19">
        <v>1845</v>
      </c>
      <c r="E23" s="359" t="s">
        <v>201</v>
      </c>
      <c r="F23" s="16">
        <v>1600</v>
      </c>
      <c r="G23" s="17">
        <v>3524.22907488987</v>
      </c>
      <c r="H23" s="16">
        <v>1450</v>
      </c>
      <c r="I23" s="17">
        <v>3193.83259911894</v>
      </c>
      <c r="J23" s="17">
        <v>5870</v>
      </c>
      <c r="K23" s="17">
        <v>12929.5154185022</v>
      </c>
    </row>
  </sheetData>
  <mergeCells count="15">
    <mergeCell ref="D1:F1"/>
    <mergeCell ref="H1:K1"/>
    <mergeCell ref="F4:H4"/>
    <mergeCell ref="J4:K4"/>
    <mergeCell ref="F5:G5"/>
    <mergeCell ref="H5:I5"/>
    <mergeCell ref="J5:K5"/>
    <mergeCell ref="A4:A6"/>
    <mergeCell ref="A7:A14"/>
    <mergeCell ref="A15:A17"/>
    <mergeCell ref="A18:A23"/>
    <mergeCell ref="B4:B5"/>
    <mergeCell ref="C4:C5"/>
    <mergeCell ref="D4:D5"/>
    <mergeCell ref="E4:E5"/>
  </mergeCells>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H25" sqref="H25"/>
    </sheetView>
  </sheetViews>
  <sheetFormatPr defaultColWidth="8.88888888888889" defaultRowHeight="14.4"/>
  <sheetData>
    <row r="1" ht="33.6" spans="1:11">
      <c r="A1" s="1"/>
      <c r="B1" s="2"/>
      <c r="C1" s="2"/>
      <c r="D1" s="3" t="s">
        <v>0</v>
      </c>
      <c r="E1" s="3"/>
      <c r="F1" s="3"/>
      <c r="G1" s="3"/>
      <c r="H1" s="3" t="s">
        <v>202</v>
      </c>
      <c r="I1" s="3"/>
      <c r="J1" s="3"/>
      <c r="K1" s="3"/>
    </row>
    <row r="2" spans="1:11">
      <c r="A2" s="4"/>
      <c r="B2" s="5"/>
      <c r="C2" s="5"/>
      <c r="D2" s="5"/>
      <c r="E2" s="5"/>
      <c r="F2" s="5"/>
      <c r="G2" s="5"/>
      <c r="H2" s="5"/>
      <c r="I2" s="5"/>
      <c r="J2" s="5"/>
      <c r="K2" s="5"/>
    </row>
    <row r="3" spans="1:11">
      <c r="A3" s="1"/>
      <c r="B3" s="6"/>
      <c r="C3" s="6"/>
      <c r="D3" s="6"/>
      <c r="E3" s="6"/>
      <c r="F3" s="6"/>
      <c r="G3" s="6"/>
      <c r="H3" s="6"/>
      <c r="I3" s="6"/>
      <c r="J3" s="6"/>
      <c r="K3" s="6"/>
    </row>
    <row r="4" spans="1:11">
      <c r="A4" s="7" t="s">
        <v>192</v>
      </c>
      <c r="B4" s="8" t="s">
        <v>193</v>
      </c>
      <c r="C4" s="8" t="s">
        <v>194</v>
      </c>
      <c r="D4" s="8" t="s">
        <v>195</v>
      </c>
      <c r="E4" s="8" t="s">
        <v>196</v>
      </c>
      <c r="F4" s="8" t="s">
        <v>197</v>
      </c>
      <c r="G4" s="8"/>
      <c r="H4" s="9"/>
      <c r="I4" s="9"/>
      <c r="J4" s="9" t="s">
        <v>8</v>
      </c>
      <c r="K4" s="9"/>
    </row>
    <row r="5" spans="1:11">
      <c r="A5" s="10"/>
      <c r="B5" s="9"/>
      <c r="C5" s="9"/>
      <c r="D5" s="9"/>
      <c r="E5" s="9"/>
      <c r="F5" s="11" t="s">
        <v>198</v>
      </c>
      <c r="G5" s="12"/>
      <c r="H5" s="11" t="s">
        <v>199</v>
      </c>
      <c r="I5" s="23"/>
      <c r="J5" s="24" t="s">
        <v>203</v>
      </c>
      <c r="K5" s="25"/>
    </row>
    <row r="6" ht="43.2" spans="1:11">
      <c r="A6" s="10"/>
      <c r="B6" s="9" t="s">
        <v>11</v>
      </c>
      <c r="C6" s="9" t="s">
        <v>11</v>
      </c>
      <c r="D6" s="9" t="s">
        <v>11</v>
      </c>
      <c r="E6" s="9" t="s">
        <v>13</v>
      </c>
      <c r="F6" s="9" t="s">
        <v>14</v>
      </c>
      <c r="G6" s="9" t="s">
        <v>15</v>
      </c>
      <c r="H6" s="9" t="s">
        <v>14</v>
      </c>
      <c r="I6" s="9" t="s">
        <v>15</v>
      </c>
      <c r="J6" s="9" t="s">
        <v>16</v>
      </c>
      <c r="K6" s="26" t="s">
        <v>17</v>
      </c>
    </row>
    <row r="7" spans="1:11">
      <c r="A7" s="7" t="s">
        <v>132</v>
      </c>
      <c r="B7" s="13">
        <v>3000</v>
      </c>
      <c r="C7" s="14">
        <v>2355</v>
      </c>
      <c r="D7" s="14">
        <v>100</v>
      </c>
      <c r="E7" s="359" t="s">
        <v>201</v>
      </c>
      <c r="F7" s="16">
        <v>3500</v>
      </c>
      <c r="G7" s="17">
        <v>7709.25110132159</v>
      </c>
      <c r="H7" s="16">
        <v>3350</v>
      </c>
      <c r="I7" s="17">
        <v>7378.85462555066</v>
      </c>
      <c r="J7" s="17">
        <v>5600</v>
      </c>
      <c r="K7" s="17">
        <v>12334.8017621145</v>
      </c>
    </row>
    <row r="8" spans="1:11">
      <c r="A8" s="7"/>
      <c r="B8" s="13">
        <v>3300</v>
      </c>
      <c r="C8" s="14">
        <v>2505</v>
      </c>
      <c r="D8" s="14">
        <v>100</v>
      </c>
      <c r="E8" s="359" t="s">
        <v>201</v>
      </c>
      <c r="F8" s="16">
        <v>3500</v>
      </c>
      <c r="G8" s="17">
        <v>7709.25110132159</v>
      </c>
      <c r="H8" s="16">
        <v>3350</v>
      </c>
      <c r="I8" s="17">
        <v>7378.85462555066</v>
      </c>
      <c r="J8" s="17">
        <v>5630</v>
      </c>
      <c r="K8" s="17">
        <v>12400.8810572687</v>
      </c>
    </row>
    <row r="9" spans="1:11">
      <c r="A9" s="10"/>
      <c r="B9" s="13">
        <v>3500</v>
      </c>
      <c r="C9" s="14">
        <v>2605</v>
      </c>
      <c r="D9" s="14">
        <v>100</v>
      </c>
      <c r="E9" s="359" t="s">
        <v>201</v>
      </c>
      <c r="F9" s="16">
        <v>3400</v>
      </c>
      <c r="G9" s="17">
        <v>7488.98678414097</v>
      </c>
      <c r="H9" s="16">
        <v>3250</v>
      </c>
      <c r="I9" s="17">
        <v>7158.59030837004</v>
      </c>
      <c r="J9" s="17">
        <v>5645</v>
      </c>
      <c r="K9" s="17">
        <v>12433.9207048458</v>
      </c>
    </row>
    <row r="10" spans="1:11">
      <c r="A10" s="10"/>
      <c r="B10" s="13">
        <v>4000</v>
      </c>
      <c r="C10" s="14">
        <v>2905</v>
      </c>
      <c r="D10" s="14">
        <v>100</v>
      </c>
      <c r="E10" s="359" t="s">
        <v>201</v>
      </c>
      <c r="F10" s="16">
        <v>3300</v>
      </c>
      <c r="G10" s="17">
        <v>7268.72246696035</v>
      </c>
      <c r="H10" s="16">
        <v>3150</v>
      </c>
      <c r="I10" s="17">
        <v>6938.32599118943</v>
      </c>
      <c r="J10" s="17">
        <v>5700</v>
      </c>
      <c r="K10" s="17">
        <v>12555.0660792952</v>
      </c>
    </row>
    <row r="11" spans="1:11">
      <c r="A11" s="10"/>
      <c r="B11" s="13">
        <v>4500</v>
      </c>
      <c r="C11" s="14">
        <v>3155</v>
      </c>
      <c r="D11" s="14">
        <v>100</v>
      </c>
      <c r="E11" s="359" t="s">
        <v>201</v>
      </c>
      <c r="F11" s="16">
        <v>3100</v>
      </c>
      <c r="G11" s="17">
        <v>6828.19383259912</v>
      </c>
      <c r="H11" s="16">
        <v>2950</v>
      </c>
      <c r="I11" s="17">
        <v>6497.79735682819</v>
      </c>
      <c r="J11" s="17">
        <v>5795</v>
      </c>
      <c r="K11" s="17">
        <v>12764.3171806167</v>
      </c>
    </row>
    <row r="12" spans="1:11">
      <c r="A12" s="10"/>
      <c r="B12" s="13">
        <v>5000</v>
      </c>
      <c r="C12" s="14">
        <v>3405</v>
      </c>
      <c r="D12" s="14">
        <v>100</v>
      </c>
      <c r="E12" s="359" t="s">
        <v>201</v>
      </c>
      <c r="F12" s="16">
        <v>2900</v>
      </c>
      <c r="G12" s="17">
        <v>6387.66519823789</v>
      </c>
      <c r="H12" s="16">
        <v>2750</v>
      </c>
      <c r="I12" s="17">
        <v>6057.26872246696</v>
      </c>
      <c r="J12" s="17">
        <v>5840.23743708502</v>
      </c>
      <c r="K12" s="17">
        <v>12863.9591125221</v>
      </c>
    </row>
    <row r="13" spans="1:11">
      <c r="A13" s="10"/>
      <c r="B13" s="13">
        <v>5500</v>
      </c>
      <c r="C13" s="14">
        <v>3705</v>
      </c>
      <c r="D13" s="14">
        <v>100</v>
      </c>
      <c r="E13" s="359" t="s">
        <v>201</v>
      </c>
      <c r="F13" s="16">
        <v>2500</v>
      </c>
      <c r="G13" s="17">
        <v>5506.60792951542</v>
      </c>
      <c r="H13" s="16">
        <v>2350</v>
      </c>
      <c r="I13" s="17">
        <v>5176.21145374449</v>
      </c>
      <c r="J13" s="17">
        <v>5940</v>
      </c>
      <c r="K13" s="17">
        <v>13083.7004405286</v>
      </c>
    </row>
    <row r="14" spans="1:11">
      <c r="A14" s="10"/>
      <c r="B14" s="13">
        <v>6000</v>
      </c>
      <c r="C14" s="14">
        <v>3955</v>
      </c>
      <c r="D14" s="14">
        <v>100</v>
      </c>
      <c r="E14" s="359" t="s">
        <v>201</v>
      </c>
      <c r="F14" s="16">
        <v>2300</v>
      </c>
      <c r="G14" s="17">
        <v>5066.07929515419</v>
      </c>
      <c r="H14" s="16">
        <v>2150</v>
      </c>
      <c r="I14" s="17">
        <v>4735.68281938326</v>
      </c>
      <c r="J14" s="17">
        <v>5990</v>
      </c>
      <c r="K14" s="17">
        <v>13193.8325991189</v>
      </c>
    </row>
    <row r="15" spans="1:11">
      <c r="A15" s="18" t="s">
        <v>41</v>
      </c>
      <c r="B15" s="14">
        <v>3000</v>
      </c>
      <c r="C15" s="14">
        <v>2355</v>
      </c>
      <c r="D15" s="19">
        <v>1085</v>
      </c>
      <c r="E15" s="359" t="s">
        <v>201</v>
      </c>
      <c r="F15" s="16">
        <v>3500</v>
      </c>
      <c r="G15" s="17">
        <v>7709.25110132159</v>
      </c>
      <c r="H15" s="16">
        <v>3350</v>
      </c>
      <c r="I15" s="17">
        <v>7378.85462555066</v>
      </c>
      <c r="J15" s="17">
        <v>5635.29744</v>
      </c>
      <c r="K15" s="17">
        <v>12412.5494273128</v>
      </c>
    </row>
    <row r="16" spans="1:11">
      <c r="A16" s="20"/>
      <c r="B16" s="14">
        <v>3300</v>
      </c>
      <c r="C16" s="14">
        <v>2505</v>
      </c>
      <c r="D16" s="19">
        <v>1235</v>
      </c>
      <c r="E16" s="359" t="s">
        <v>201</v>
      </c>
      <c r="F16" s="16">
        <v>3500</v>
      </c>
      <c r="G16" s="17">
        <v>7709.25110132159</v>
      </c>
      <c r="H16" s="16">
        <v>3350</v>
      </c>
      <c r="I16" s="17">
        <v>7378.85462555066</v>
      </c>
      <c r="J16" s="17">
        <v>5664.61909023298</v>
      </c>
      <c r="K16" s="17">
        <v>12477.1345599845</v>
      </c>
    </row>
    <row r="17" spans="1:11">
      <c r="A17" s="20"/>
      <c r="B17" s="14">
        <v>3500</v>
      </c>
      <c r="C17" s="14">
        <v>2605</v>
      </c>
      <c r="D17" s="19">
        <v>1335</v>
      </c>
      <c r="E17" s="359" t="s">
        <v>201</v>
      </c>
      <c r="F17" s="16">
        <v>3400</v>
      </c>
      <c r="G17" s="17">
        <v>7488.98678414097</v>
      </c>
      <c r="H17" s="16">
        <v>3250</v>
      </c>
      <c r="I17" s="17">
        <v>7158.59030837004</v>
      </c>
      <c r="J17" s="17">
        <v>5685</v>
      </c>
      <c r="K17" s="17">
        <v>12522.0264317181</v>
      </c>
    </row>
    <row r="18" spans="1:11">
      <c r="A18" s="18" t="s">
        <v>23</v>
      </c>
      <c r="B18" s="13">
        <v>4300</v>
      </c>
      <c r="C18" s="13">
        <v>2380</v>
      </c>
      <c r="D18" s="19">
        <v>1110</v>
      </c>
      <c r="E18" s="359" t="s">
        <v>201</v>
      </c>
      <c r="F18" s="16">
        <v>3100</v>
      </c>
      <c r="G18" s="17">
        <v>6828.19383259912</v>
      </c>
      <c r="H18" s="16">
        <v>2950</v>
      </c>
      <c r="I18" s="17">
        <v>6497.79735682819</v>
      </c>
      <c r="J18" s="17">
        <v>5865</v>
      </c>
      <c r="K18" s="17">
        <v>12918.5022026432</v>
      </c>
    </row>
    <row r="19" spans="1:11">
      <c r="A19" s="21"/>
      <c r="B19" s="13">
        <v>4500</v>
      </c>
      <c r="C19" s="14">
        <v>2450</v>
      </c>
      <c r="D19" s="19">
        <v>1180</v>
      </c>
      <c r="E19" s="359" t="s">
        <v>201</v>
      </c>
      <c r="F19" s="16">
        <v>3000</v>
      </c>
      <c r="G19" s="17">
        <v>6607.9295154185</v>
      </c>
      <c r="H19" s="16">
        <v>2850</v>
      </c>
      <c r="I19" s="17">
        <v>6277.53303964758</v>
      </c>
      <c r="J19" s="17">
        <v>5885</v>
      </c>
      <c r="K19" s="17">
        <v>12962.5550660793</v>
      </c>
    </row>
    <row r="20" spans="1:11">
      <c r="A20" s="21"/>
      <c r="B20" s="13">
        <v>4700</v>
      </c>
      <c r="C20" s="13">
        <v>2515</v>
      </c>
      <c r="D20" s="19">
        <v>1245</v>
      </c>
      <c r="E20" s="359" t="s">
        <v>201</v>
      </c>
      <c r="F20" s="16">
        <v>2900</v>
      </c>
      <c r="G20" s="17">
        <v>6387.66519823789</v>
      </c>
      <c r="H20" s="16">
        <v>2750</v>
      </c>
      <c r="I20" s="17">
        <v>6057.26872246696</v>
      </c>
      <c r="J20" s="17">
        <v>5905</v>
      </c>
      <c r="K20" s="17">
        <v>13006.6079295154</v>
      </c>
    </row>
    <row r="21" spans="1:11">
      <c r="A21" s="21"/>
      <c r="B21" s="13">
        <v>5000</v>
      </c>
      <c r="C21" s="13">
        <v>2615</v>
      </c>
      <c r="D21" s="19">
        <v>1345</v>
      </c>
      <c r="E21" s="359" t="s">
        <v>201</v>
      </c>
      <c r="F21" s="16">
        <v>2800</v>
      </c>
      <c r="G21" s="17">
        <v>6167.40088105727</v>
      </c>
      <c r="H21" s="16">
        <v>2650</v>
      </c>
      <c r="I21" s="17">
        <v>5837.00440528634</v>
      </c>
      <c r="J21" s="17">
        <v>5935</v>
      </c>
      <c r="K21" s="17">
        <v>13072.6872246696</v>
      </c>
    </row>
    <row r="22" spans="1:11">
      <c r="A22" s="21"/>
      <c r="B22" s="13">
        <v>5500</v>
      </c>
      <c r="C22" s="13">
        <v>2865</v>
      </c>
      <c r="D22" s="19">
        <v>1595</v>
      </c>
      <c r="E22" s="359" t="s">
        <v>201</v>
      </c>
      <c r="F22" s="16">
        <v>2300</v>
      </c>
      <c r="G22" s="17">
        <v>5066.07929515419</v>
      </c>
      <c r="H22" s="16">
        <v>2150</v>
      </c>
      <c r="I22" s="17">
        <v>4735.68281938326</v>
      </c>
      <c r="J22" s="17">
        <v>6050</v>
      </c>
      <c r="K22" s="17">
        <v>13325.9911894273</v>
      </c>
    </row>
    <row r="23" spans="1:11">
      <c r="A23" s="22"/>
      <c r="B23" s="13">
        <v>6000</v>
      </c>
      <c r="C23" s="13">
        <v>3115</v>
      </c>
      <c r="D23" s="19">
        <v>1845</v>
      </c>
      <c r="E23" s="359" t="s">
        <v>201</v>
      </c>
      <c r="F23" s="16">
        <v>2100</v>
      </c>
      <c r="G23" s="17">
        <v>4625.55066079295</v>
      </c>
      <c r="H23" s="16">
        <v>1950</v>
      </c>
      <c r="I23" s="17">
        <v>4295.15418502203</v>
      </c>
      <c r="J23" s="17">
        <v>6120</v>
      </c>
      <c r="K23" s="17">
        <v>13480.1762114537</v>
      </c>
    </row>
  </sheetData>
  <mergeCells count="15">
    <mergeCell ref="D1:F1"/>
    <mergeCell ref="H1:K1"/>
    <mergeCell ref="F4:H4"/>
    <mergeCell ref="J4:K4"/>
    <mergeCell ref="F5:G5"/>
    <mergeCell ref="H5:I5"/>
    <mergeCell ref="J5:K5"/>
    <mergeCell ref="A4:A6"/>
    <mergeCell ref="A7:A14"/>
    <mergeCell ref="A15:A17"/>
    <mergeCell ref="A18:A23"/>
    <mergeCell ref="B4:B5"/>
    <mergeCell ref="C4:C5"/>
    <mergeCell ref="D4:D5"/>
    <mergeCell ref="E4:E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workbookViewId="0">
      <selection activeCell="N19" sqref="N19"/>
    </sheetView>
  </sheetViews>
  <sheetFormatPr defaultColWidth="8.88888888888889" defaultRowHeight="14.4"/>
  <sheetData>
    <row r="1" spans="1:14">
      <c r="A1" s="119" t="s">
        <v>2</v>
      </c>
      <c r="B1" s="8" t="s">
        <v>3</v>
      </c>
      <c r="C1" s="9"/>
      <c r="D1" s="8" t="s">
        <v>4</v>
      </c>
      <c r="E1" s="9"/>
      <c r="F1" s="8" t="s">
        <v>5</v>
      </c>
      <c r="G1" s="9"/>
      <c r="H1" s="8" t="s">
        <v>6</v>
      </c>
      <c r="I1" s="8" t="s">
        <v>7</v>
      </c>
      <c r="J1" s="9"/>
      <c r="K1" s="9"/>
      <c r="L1" s="9"/>
      <c r="M1" s="9" t="s">
        <v>8</v>
      </c>
      <c r="N1" s="9"/>
    </row>
    <row r="2" spans="1:14">
      <c r="A2" s="121"/>
      <c r="B2" s="9"/>
      <c r="C2" s="9"/>
      <c r="D2" s="9"/>
      <c r="E2" s="9"/>
      <c r="F2" s="9"/>
      <c r="G2" s="9"/>
      <c r="H2" s="9"/>
      <c r="I2" s="8" t="s">
        <v>9</v>
      </c>
      <c r="J2" s="9"/>
      <c r="K2" s="8" t="s">
        <v>10</v>
      </c>
      <c r="L2" s="9"/>
      <c r="M2" s="9" t="s">
        <v>49</v>
      </c>
      <c r="N2" s="9"/>
    </row>
    <row r="3" ht="43.2" spans="1:14">
      <c r="A3" s="121"/>
      <c r="B3" s="9" t="s">
        <v>11</v>
      </c>
      <c r="C3" s="9" t="s">
        <v>12</v>
      </c>
      <c r="D3" s="9" t="s">
        <v>11</v>
      </c>
      <c r="E3" s="9" t="s">
        <v>12</v>
      </c>
      <c r="F3" s="9" t="s">
        <v>11</v>
      </c>
      <c r="G3" s="9" t="s">
        <v>12</v>
      </c>
      <c r="H3" s="9" t="s">
        <v>13</v>
      </c>
      <c r="I3" s="9" t="s">
        <v>14</v>
      </c>
      <c r="J3" s="9" t="s">
        <v>15</v>
      </c>
      <c r="K3" s="9" t="s">
        <v>14</v>
      </c>
      <c r="L3" s="9" t="s">
        <v>15</v>
      </c>
      <c r="M3" s="9" t="s">
        <v>16</v>
      </c>
      <c r="N3" s="9" t="s">
        <v>17</v>
      </c>
    </row>
    <row r="4" spans="1:14">
      <c r="A4" s="119" t="s">
        <v>18</v>
      </c>
      <c r="B4" s="293">
        <v>2700</v>
      </c>
      <c r="C4" s="35">
        <f t="shared" ref="C4:G4" si="0">B4/25.4</f>
        <v>106.299212598425</v>
      </c>
      <c r="D4" s="293">
        <v>2135</v>
      </c>
      <c r="E4" s="35">
        <f t="shared" si="0"/>
        <v>84.0551181102362</v>
      </c>
      <c r="F4" s="293">
        <v>170</v>
      </c>
      <c r="G4" s="35">
        <f t="shared" si="0"/>
        <v>6.69291338582677</v>
      </c>
      <c r="H4" s="344" t="s">
        <v>38</v>
      </c>
      <c r="I4" s="293">
        <v>4500</v>
      </c>
      <c r="J4" s="34">
        <f t="shared" ref="J4:N4" si="1">I4*2.2</f>
        <v>9900</v>
      </c>
      <c r="K4" s="34">
        <f t="shared" ref="K4:K22" si="2">I4-400</f>
        <v>4100</v>
      </c>
      <c r="L4" s="34">
        <f t="shared" si="1"/>
        <v>9020</v>
      </c>
      <c r="M4" s="34">
        <v>6593</v>
      </c>
      <c r="N4" s="43">
        <f t="shared" si="1"/>
        <v>14504.6</v>
      </c>
    </row>
    <row r="5" spans="1:14">
      <c r="A5" s="119"/>
      <c r="B5" s="293">
        <v>3000</v>
      </c>
      <c r="C5" s="35">
        <f t="shared" ref="C5:G5" si="3">B5/25.4</f>
        <v>118.110236220472</v>
      </c>
      <c r="D5" s="293">
        <v>2285</v>
      </c>
      <c r="E5" s="35">
        <f t="shared" si="3"/>
        <v>89.9606299212599</v>
      </c>
      <c r="F5" s="293">
        <v>170</v>
      </c>
      <c r="G5" s="35">
        <f t="shared" si="3"/>
        <v>6.69291338582677</v>
      </c>
      <c r="H5" s="344" t="s">
        <v>38</v>
      </c>
      <c r="I5" s="293">
        <v>4500</v>
      </c>
      <c r="J5" s="34">
        <f t="shared" ref="J5:N5" si="4">I5*2.2</f>
        <v>9900</v>
      </c>
      <c r="K5" s="34">
        <f t="shared" si="2"/>
        <v>4100</v>
      </c>
      <c r="L5" s="34">
        <f t="shared" si="4"/>
        <v>9020</v>
      </c>
      <c r="M5" s="34">
        <v>6630</v>
      </c>
      <c r="N5" s="43">
        <f t="shared" si="4"/>
        <v>14586</v>
      </c>
    </row>
    <row r="6" spans="1:14">
      <c r="A6" s="121"/>
      <c r="B6" s="293">
        <v>3500</v>
      </c>
      <c r="C6" s="35">
        <f t="shared" ref="C6:G6" si="5">B6/25.4</f>
        <v>137.795275590551</v>
      </c>
      <c r="D6" s="293">
        <v>2535</v>
      </c>
      <c r="E6" s="35">
        <f t="shared" si="5"/>
        <v>99.8031496062992</v>
      </c>
      <c r="F6" s="293">
        <v>170</v>
      </c>
      <c r="G6" s="35">
        <f t="shared" si="5"/>
        <v>6.69291338582677</v>
      </c>
      <c r="H6" s="344" t="s">
        <v>38</v>
      </c>
      <c r="I6" s="293">
        <v>4500</v>
      </c>
      <c r="J6" s="34">
        <f t="shared" ref="J6:N6" si="6">I6*2.2</f>
        <v>9900</v>
      </c>
      <c r="K6" s="34">
        <f t="shared" si="2"/>
        <v>4100</v>
      </c>
      <c r="L6" s="34">
        <f t="shared" si="6"/>
        <v>9020</v>
      </c>
      <c r="M6" s="34">
        <v>6696</v>
      </c>
      <c r="N6" s="43">
        <f t="shared" si="6"/>
        <v>14731.2</v>
      </c>
    </row>
    <row r="7" spans="1:14">
      <c r="A7" s="121"/>
      <c r="B7" s="293">
        <v>4000</v>
      </c>
      <c r="C7" s="35">
        <f t="shared" ref="C7:G7" si="7">B7/25.4</f>
        <v>157.48031496063</v>
      </c>
      <c r="D7" s="293">
        <v>2835</v>
      </c>
      <c r="E7" s="35">
        <f t="shared" si="7"/>
        <v>111.614173228346</v>
      </c>
      <c r="F7" s="293">
        <v>170</v>
      </c>
      <c r="G7" s="35">
        <f t="shared" si="7"/>
        <v>6.69291338582677</v>
      </c>
      <c r="H7" s="344" t="s">
        <v>39</v>
      </c>
      <c r="I7" s="293">
        <v>4500</v>
      </c>
      <c r="J7" s="34">
        <f t="shared" ref="J7:N7" si="8">I7*2.2</f>
        <v>9900</v>
      </c>
      <c r="K7" s="34">
        <f t="shared" si="2"/>
        <v>4100</v>
      </c>
      <c r="L7" s="34">
        <f t="shared" si="8"/>
        <v>9020</v>
      </c>
      <c r="M7" s="34">
        <v>6849</v>
      </c>
      <c r="N7" s="43">
        <f t="shared" si="8"/>
        <v>15067.8</v>
      </c>
    </row>
    <row r="8" spans="1:14">
      <c r="A8" s="121"/>
      <c r="B8" s="293">
        <v>4500</v>
      </c>
      <c r="C8" s="35">
        <f t="shared" ref="C8:G8" si="9">B8/25.4</f>
        <v>177.165354330709</v>
      </c>
      <c r="D8" s="293">
        <v>3085</v>
      </c>
      <c r="E8" s="35">
        <f t="shared" si="9"/>
        <v>121.456692913386</v>
      </c>
      <c r="F8" s="293">
        <v>170</v>
      </c>
      <c r="G8" s="35">
        <f t="shared" si="9"/>
        <v>6.69291338582677</v>
      </c>
      <c r="H8" s="344" t="s">
        <v>39</v>
      </c>
      <c r="I8" s="293">
        <v>4200</v>
      </c>
      <c r="J8" s="34">
        <f t="shared" ref="J8:N8" si="10">I8*2.2</f>
        <v>9240</v>
      </c>
      <c r="K8" s="34">
        <f t="shared" si="2"/>
        <v>3800</v>
      </c>
      <c r="L8" s="34">
        <f t="shared" si="10"/>
        <v>8360</v>
      </c>
      <c r="M8" s="34">
        <v>6914</v>
      </c>
      <c r="N8" s="43">
        <f t="shared" si="10"/>
        <v>15210.8</v>
      </c>
    </row>
    <row r="9" spans="1:14">
      <c r="A9" s="121"/>
      <c r="B9" s="293">
        <v>5000</v>
      </c>
      <c r="C9" s="35">
        <f t="shared" ref="C9:G9" si="11">B9/25.4</f>
        <v>196.850393700787</v>
      </c>
      <c r="D9" s="293">
        <v>3335</v>
      </c>
      <c r="E9" s="35">
        <f t="shared" si="11"/>
        <v>131.299212598425</v>
      </c>
      <c r="F9" s="293">
        <v>170</v>
      </c>
      <c r="G9" s="35">
        <f t="shared" si="11"/>
        <v>6.69291338582677</v>
      </c>
      <c r="H9" s="344" t="s">
        <v>39</v>
      </c>
      <c r="I9" s="293">
        <v>3600</v>
      </c>
      <c r="J9" s="34">
        <f t="shared" ref="J9:N9" si="12">I9*2.2</f>
        <v>7920</v>
      </c>
      <c r="K9" s="34">
        <f t="shared" si="2"/>
        <v>3200</v>
      </c>
      <c r="L9" s="34">
        <f t="shared" si="12"/>
        <v>7040</v>
      </c>
      <c r="M9" s="34">
        <v>6978</v>
      </c>
      <c r="N9" s="43">
        <f t="shared" si="12"/>
        <v>15351.6</v>
      </c>
    </row>
    <row r="10" spans="1:14">
      <c r="A10" s="121"/>
      <c r="B10" s="293">
        <v>5500</v>
      </c>
      <c r="C10" s="35">
        <f t="shared" ref="C10:G10" si="13">B10/25.4</f>
        <v>216.535433070866</v>
      </c>
      <c r="D10" s="293">
        <v>3635</v>
      </c>
      <c r="E10" s="35">
        <f t="shared" si="13"/>
        <v>143.110236220472</v>
      </c>
      <c r="F10" s="293">
        <v>170</v>
      </c>
      <c r="G10" s="35">
        <f t="shared" si="13"/>
        <v>6.69291338582677</v>
      </c>
      <c r="H10" s="344" t="s">
        <v>39</v>
      </c>
      <c r="I10" s="293">
        <v>3200</v>
      </c>
      <c r="J10" s="34">
        <f t="shared" ref="J10:N10" si="14">I10*2.2</f>
        <v>7040</v>
      </c>
      <c r="K10" s="34">
        <f t="shared" si="2"/>
        <v>2800</v>
      </c>
      <c r="L10" s="34">
        <f t="shared" si="14"/>
        <v>6160</v>
      </c>
      <c r="M10" s="34">
        <v>7055</v>
      </c>
      <c r="N10" s="43">
        <f t="shared" si="14"/>
        <v>15521</v>
      </c>
    </row>
    <row r="11" spans="1:14">
      <c r="A11" s="121"/>
      <c r="B11" s="293">
        <v>6000</v>
      </c>
      <c r="C11" s="35">
        <f t="shared" ref="C11:G11" si="15">B11/25.4</f>
        <v>236.220472440945</v>
      </c>
      <c r="D11" s="293">
        <v>3885</v>
      </c>
      <c r="E11" s="35">
        <f t="shared" si="15"/>
        <v>152.952755905512</v>
      </c>
      <c r="F11" s="293">
        <v>170</v>
      </c>
      <c r="G11" s="35">
        <f t="shared" si="15"/>
        <v>6.69291338582677</v>
      </c>
      <c r="H11" s="344" t="s">
        <v>39</v>
      </c>
      <c r="I11" s="293">
        <v>3000</v>
      </c>
      <c r="J11" s="34">
        <f t="shared" ref="J11:N11" si="16">I11*2.2</f>
        <v>6600</v>
      </c>
      <c r="K11" s="34">
        <f t="shared" si="2"/>
        <v>2600</v>
      </c>
      <c r="L11" s="34">
        <f t="shared" si="16"/>
        <v>5720</v>
      </c>
      <c r="M11" s="34">
        <v>7119</v>
      </c>
      <c r="N11" s="43">
        <f t="shared" si="16"/>
        <v>15661.8</v>
      </c>
    </row>
    <row r="12" spans="1:14">
      <c r="A12" s="38" t="s">
        <v>22</v>
      </c>
      <c r="B12" s="293">
        <v>2700</v>
      </c>
      <c r="C12" s="35">
        <f t="shared" ref="C12:G12" si="17">B12/25.4</f>
        <v>106.299212598425</v>
      </c>
      <c r="D12" s="293">
        <v>2135</v>
      </c>
      <c r="E12" s="35">
        <f t="shared" si="17"/>
        <v>84.0551181102362</v>
      </c>
      <c r="F12" s="293">
        <v>1243</v>
      </c>
      <c r="G12" s="35">
        <f t="shared" si="17"/>
        <v>48.9370078740157</v>
      </c>
      <c r="H12" s="344" t="s">
        <v>38</v>
      </c>
      <c r="I12" s="293">
        <v>4500</v>
      </c>
      <c r="J12" s="34">
        <f t="shared" ref="J12:N12" si="18">I12*2.2</f>
        <v>9900</v>
      </c>
      <c r="K12" s="34">
        <f t="shared" si="2"/>
        <v>4100</v>
      </c>
      <c r="L12" s="34">
        <f t="shared" si="18"/>
        <v>9020</v>
      </c>
      <c r="M12" s="34">
        <v>6614</v>
      </c>
      <c r="N12" s="43">
        <f t="shared" si="18"/>
        <v>14550.8</v>
      </c>
    </row>
    <row r="13" ht="15.15" spans="1:14">
      <c r="A13" s="39"/>
      <c r="B13" s="293">
        <v>3000</v>
      </c>
      <c r="C13" s="35">
        <f t="shared" ref="C13:G13" si="19">B13/25.4</f>
        <v>118.110236220472</v>
      </c>
      <c r="D13" s="293">
        <v>2285</v>
      </c>
      <c r="E13" s="35">
        <f t="shared" si="19"/>
        <v>89.9606299212599</v>
      </c>
      <c r="F13" s="293">
        <v>1393</v>
      </c>
      <c r="G13" s="35">
        <f t="shared" si="19"/>
        <v>54.8425196850394</v>
      </c>
      <c r="H13" s="344" t="s">
        <v>38</v>
      </c>
      <c r="I13" s="293">
        <v>4500</v>
      </c>
      <c r="J13" s="34">
        <f t="shared" ref="J13:N13" si="20">I13*2.2</f>
        <v>9900</v>
      </c>
      <c r="K13" s="34">
        <f t="shared" si="2"/>
        <v>4100</v>
      </c>
      <c r="L13" s="34">
        <f t="shared" si="20"/>
        <v>9020</v>
      </c>
      <c r="M13" s="34">
        <v>6655</v>
      </c>
      <c r="N13" s="43">
        <f t="shared" si="20"/>
        <v>14641</v>
      </c>
    </row>
    <row r="14" spans="1:14">
      <c r="A14" s="40" t="s">
        <v>23</v>
      </c>
      <c r="B14" s="293">
        <v>4000</v>
      </c>
      <c r="C14" s="35">
        <f t="shared" ref="C14:G14" si="21">B14/25.4</f>
        <v>157.48031496063</v>
      </c>
      <c r="D14" s="293">
        <v>2115</v>
      </c>
      <c r="E14" s="35">
        <f t="shared" si="21"/>
        <v>83.2677165354331</v>
      </c>
      <c r="F14" s="293">
        <v>1223</v>
      </c>
      <c r="G14" s="35">
        <f t="shared" si="21"/>
        <v>48.1496062992126</v>
      </c>
      <c r="H14" s="344" t="s">
        <v>39</v>
      </c>
      <c r="I14" s="293">
        <v>4350</v>
      </c>
      <c r="J14" s="34">
        <f t="shared" ref="J14:N14" si="22">I14*2.2</f>
        <v>9570</v>
      </c>
      <c r="K14" s="34">
        <f t="shared" si="2"/>
        <v>3950</v>
      </c>
      <c r="L14" s="34">
        <f t="shared" si="22"/>
        <v>8690</v>
      </c>
      <c r="M14" s="34">
        <v>6867</v>
      </c>
      <c r="N14" s="43">
        <f t="shared" si="22"/>
        <v>15107.4</v>
      </c>
    </row>
    <row r="15" spans="1:14">
      <c r="A15" s="39"/>
      <c r="B15" s="293">
        <v>4300</v>
      </c>
      <c r="C15" s="35">
        <f t="shared" ref="C15:G15" si="23">B15/25.4</f>
        <v>169.291338582677</v>
      </c>
      <c r="D15" s="293">
        <v>2220</v>
      </c>
      <c r="E15" s="35">
        <f t="shared" si="23"/>
        <v>87.4015748031496</v>
      </c>
      <c r="F15" s="293">
        <v>1328</v>
      </c>
      <c r="G15" s="35">
        <f t="shared" si="23"/>
        <v>52.2834645669291</v>
      </c>
      <c r="H15" s="344" t="s">
        <v>39</v>
      </c>
      <c r="I15" s="293">
        <v>4150</v>
      </c>
      <c r="J15" s="34">
        <f t="shared" ref="J15:N15" si="24">I15*2.2</f>
        <v>9130</v>
      </c>
      <c r="K15" s="34">
        <f t="shared" si="2"/>
        <v>3750</v>
      </c>
      <c r="L15" s="34">
        <f t="shared" si="24"/>
        <v>8250</v>
      </c>
      <c r="M15" s="34">
        <v>6908</v>
      </c>
      <c r="N15" s="43">
        <f t="shared" si="24"/>
        <v>15197.6</v>
      </c>
    </row>
    <row r="16" spans="1:14">
      <c r="A16" s="39"/>
      <c r="B16" s="293">
        <v>4500</v>
      </c>
      <c r="C16" s="35">
        <f t="shared" ref="C16:G16" si="25">B16/25.4</f>
        <v>177.165354330709</v>
      </c>
      <c r="D16" s="293">
        <v>2285</v>
      </c>
      <c r="E16" s="35">
        <f t="shared" si="25"/>
        <v>89.9606299212599</v>
      </c>
      <c r="F16" s="293">
        <v>1393</v>
      </c>
      <c r="G16" s="35">
        <f t="shared" si="25"/>
        <v>54.8425196850394</v>
      </c>
      <c r="H16" s="344" t="s">
        <v>39</v>
      </c>
      <c r="I16" s="293">
        <v>4000</v>
      </c>
      <c r="J16" s="34">
        <f t="shared" ref="J16:N16" si="26">I16*2.2</f>
        <v>8800</v>
      </c>
      <c r="K16" s="34">
        <f t="shared" si="2"/>
        <v>3600</v>
      </c>
      <c r="L16" s="34">
        <f t="shared" si="26"/>
        <v>7920</v>
      </c>
      <c r="M16" s="34">
        <v>6955</v>
      </c>
      <c r="N16" s="43">
        <f t="shared" si="26"/>
        <v>15301</v>
      </c>
    </row>
    <row r="17" spans="1:14">
      <c r="A17" s="39"/>
      <c r="B17" s="293">
        <v>4800</v>
      </c>
      <c r="C17" s="35">
        <f t="shared" ref="C17:G17" si="27">B17/25.4</f>
        <v>188.976377952756</v>
      </c>
      <c r="D17" s="293">
        <v>2385</v>
      </c>
      <c r="E17" s="35">
        <f t="shared" si="27"/>
        <v>93.8976377952756</v>
      </c>
      <c r="F17" s="293">
        <v>1493</v>
      </c>
      <c r="G17" s="35">
        <f t="shared" si="27"/>
        <v>58.7795275590551</v>
      </c>
      <c r="H17" s="344" t="s">
        <v>39</v>
      </c>
      <c r="I17" s="293">
        <v>3700</v>
      </c>
      <c r="J17" s="34">
        <f t="shared" ref="J17:N17" si="28">I17*2.2</f>
        <v>8140</v>
      </c>
      <c r="K17" s="34">
        <f t="shared" si="2"/>
        <v>3300</v>
      </c>
      <c r="L17" s="34">
        <f t="shared" si="28"/>
        <v>7260</v>
      </c>
      <c r="M17" s="34">
        <v>6972</v>
      </c>
      <c r="N17" s="43">
        <f t="shared" si="28"/>
        <v>15338.4</v>
      </c>
    </row>
    <row r="18" spans="1:14">
      <c r="A18" s="39"/>
      <c r="B18" s="293">
        <v>5000</v>
      </c>
      <c r="C18" s="35">
        <f t="shared" ref="C18:G18" si="29">B18/25.4</f>
        <v>196.850393700787</v>
      </c>
      <c r="D18" s="293">
        <v>2450</v>
      </c>
      <c r="E18" s="35">
        <f t="shared" si="29"/>
        <v>96.4566929133858</v>
      </c>
      <c r="F18" s="293">
        <v>1558</v>
      </c>
      <c r="G18" s="35">
        <f t="shared" si="29"/>
        <v>61.3385826771654</v>
      </c>
      <c r="H18" s="344" t="s">
        <v>39</v>
      </c>
      <c r="I18" s="293">
        <v>3400</v>
      </c>
      <c r="J18" s="34">
        <f t="shared" ref="J18:N18" si="30">I18*2.2</f>
        <v>7480</v>
      </c>
      <c r="K18" s="34">
        <f t="shared" si="2"/>
        <v>3000</v>
      </c>
      <c r="L18" s="34">
        <f t="shared" si="30"/>
        <v>6600</v>
      </c>
      <c r="M18" s="34">
        <v>6998</v>
      </c>
      <c r="N18" s="43">
        <f t="shared" si="30"/>
        <v>15395.6</v>
      </c>
    </row>
    <row r="19" spans="1:14">
      <c r="A19" s="39"/>
      <c r="B19" s="293">
        <v>5500</v>
      </c>
      <c r="C19" s="35">
        <f t="shared" ref="C19:G19" si="31">B19/25.4</f>
        <v>216.535433070866</v>
      </c>
      <c r="D19" s="293">
        <v>2665</v>
      </c>
      <c r="E19" s="35">
        <f t="shared" si="31"/>
        <v>104.92125984252</v>
      </c>
      <c r="F19" s="293">
        <v>1773</v>
      </c>
      <c r="G19" s="35">
        <f t="shared" si="31"/>
        <v>69.8031496062992</v>
      </c>
      <c r="H19" s="344" t="s">
        <v>39</v>
      </c>
      <c r="I19" s="293">
        <v>2950</v>
      </c>
      <c r="J19" s="34">
        <f t="shared" ref="J19:N19" si="32">I19*2.2</f>
        <v>6490</v>
      </c>
      <c r="K19" s="34">
        <f t="shared" si="2"/>
        <v>2550</v>
      </c>
      <c r="L19" s="34">
        <f t="shared" si="32"/>
        <v>5610</v>
      </c>
      <c r="M19" s="34">
        <v>7080</v>
      </c>
      <c r="N19" s="43">
        <f t="shared" si="32"/>
        <v>15576</v>
      </c>
    </row>
    <row r="20" spans="1:14">
      <c r="A20" s="39"/>
      <c r="B20" s="293">
        <v>6000</v>
      </c>
      <c r="C20" s="35">
        <f t="shared" ref="C20:G20" si="33">B20/25.4</f>
        <v>236.220472440945</v>
      </c>
      <c r="D20" s="293">
        <v>2845</v>
      </c>
      <c r="E20" s="35">
        <f t="shared" si="33"/>
        <v>112.007874015748</v>
      </c>
      <c r="F20" s="293">
        <v>1953</v>
      </c>
      <c r="G20" s="35">
        <f t="shared" si="33"/>
        <v>76.8897637795276</v>
      </c>
      <c r="H20" s="344" t="s">
        <v>39</v>
      </c>
      <c r="I20" s="293">
        <v>2800</v>
      </c>
      <c r="J20" s="34">
        <f t="shared" ref="J20:N20" si="34">I20*2.2</f>
        <v>6160</v>
      </c>
      <c r="K20" s="34">
        <f t="shared" si="2"/>
        <v>2400</v>
      </c>
      <c r="L20" s="34">
        <f t="shared" si="34"/>
        <v>5280</v>
      </c>
      <c r="M20" s="34">
        <v>7150</v>
      </c>
      <c r="N20" s="43">
        <f t="shared" si="34"/>
        <v>15730</v>
      </c>
    </row>
    <row r="21" spans="1:14">
      <c r="A21" s="39"/>
      <c r="B21" s="293">
        <v>6500</v>
      </c>
      <c r="C21" s="35">
        <f t="shared" ref="C21:G21" si="35">B21/25.4</f>
        <v>255.905511811024</v>
      </c>
      <c r="D21" s="293">
        <v>3050</v>
      </c>
      <c r="E21" s="35">
        <f t="shared" si="35"/>
        <v>120.07874015748</v>
      </c>
      <c r="F21" s="293">
        <v>2158</v>
      </c>
      <c r="G21" s="35">
        <f t="shared" si="35"/>
        <v>84.9606299212599</v>
      </c>
      <c r="H21" s="344" t="s">
        <v>39</v>
      </c>
      <c r="I21" s="293">
        <v>2500</v>
      </c>
      <c r="J21" s="34">
        <f t="shared" ref="J21:N21" si="36">I21*2.2</f>
        <v>5500</v>
      </c>
      <c r="K21" s="34">
        <f t="shared" si="2"/>
        <v>2100</v>
      </c>
      <c r="L21" s="34">
        <f t="shared" si="36"/>
        <v>4620</v>
      </c>
      <c r="M21" s="34">
        <v>7226</v>
      </c>
      <c r="N21" s="43">
        <f t="shared" si="36"/>
        <v>15897.2</v>
      </c>
    </row>
    <row r="22" ht="15.15" spans="1:14">
      <c r="A22" s="42"/>
      <c r="B22" s="293">
        <v>7000</v>
      </c>
      <c r="C22" s="35">
        <f t="shared" ref="C22:G22" si="37">B22/25.4</f>
        <v>275.590551181102</v>
      </c>
      <c r="D22" s="293">
        <v>3215</v>
      </c>
      <c r="E22" s="35">
        <f t="shared" si="37"/>
        <v>126.574803149606</v>
      </c>
      <c r="F22" s="293">
        <v>2323</v>
      </c>
      <c r="G22" s="35">
        <f t="shared" si="37"/>
        <v>91.4566929133858</v>
      </c>
      <c r="H22" s="344" t="s">
        <v>39</v>
      </c>
      <c r="I22" s="293">
        <v>2100</v>
      </c>
      <c r="J22" s="34">
        <f t="shared" ref="J22:N22" si="38">I22*2.2</f>
        <v>4620</v>
      </c>
      <c r="K22" s="34">
        <f t="shared" si="2"/>
        <v>1700</v>
      </c>
      <c r="L22" s="34">
        <f t="shared" si="38"/>
        <v>3740</v>
      </c>
      <c r="M22" s="34">
        <v>7301</v>
      </c>
      <c r="N22" s="43">
        <f t="shared" si="38"/>
        <v>16062.2</v>
      </c>
    </row>
    <row r="24" ht="32.4" spans="1:14">
      <c r="A24" s="31"/>
      <c r="B24" s="32"/>
      <c r="C24" s="32"/>
      <c r="D24" s="32"/>
      <c r="E24" s="32"/>
      <c r="F24" s="33" t="s">
        <v>0</v>
      </c>
      <c r="G24" s="33"/>
      <c r="H24" s="33"/>
      <c r="I24" s="33"/>
      <c r="J24" s="33"/>
      <c r="K24" s="33"/>
      <c r="L24" s="33" t="s">
        <v>50</v>
      </c>
      <c r="M24" s="33"/>
      <c r="N24" s="33"/>
    </row>
    <row r="25" spans="1:14">
      <c r="A25" s="119" t="s">
        <v>2</v>
      </c>
      <c r="B25" s="8" t="s">
        <v>3</v>
      </c>
      <c r="C25" s="9"/>
      <c r="D25" s="8" t="s">
        <v>4</v>
      </c>
      <c r="E25" s="9"/>
      <c r="F25" s="8" t="s">
        <v>5</v>
      </c>
      <c r="G25" s="9"/>
      <c r="H25" s="8" t="s">
        <v>6</v>
      </c>
      <c r="I25" s="8" t="s">
        <v>7</v>
      </c>
      <c r="J25" s="9"/>
      <c r="K25" s="9"/>
      <c r="L25" s="9"/>
      <c r="M25" s="9" t="s">
        <v>8</v>
      </c>
      <c r="N25" s="9"/>
    </row>
    <row r="26" spans="1:14">
      <c r="A26" s="121"/>
      <c r="B26" s="9"/>
      <c r="C26" s="9"/>
      <c r="D26" s="9"/>
      <c r="E26" s="9"/>
      <c r="F26" s="9"/>
      <c r="G26" s="9"/>
      <c r="H26" s="9"/>
      <c r="I26" s="8" t="s">
        <v>9</v>
      </c>
      <c r="J26" s="9"/>
      <c r="K26" s="8" t="s">
        <v>10</v>
      </c>
      <c r="L26" s="9"/>
      <c r="M26" s="9" t="s">
        <v>51</v>
      </c>
      <c r="N26" s="9"/>
    </row>
    <row r="27" ht="43.2" spans="1:14">
      <c r="A27" s="121"/>
      <c r="B27" s="9" t="s">
        <v>11</v>
      </c>
      <c r="C27" s="9" t="s">
        <v>12</v>
      </c>
      <c r="D27" s="9" t="s">
        <v>11</v>
      </c>
      <c r="E27" s="9" t="s">
        <v>12</v>
      </c>
      <c r="F27" s="9" t="s">
        <v>11</v>
      </c>
      <c r="G27" s="9" t="s">
        <v>12</v>
      </c>
      <c r="H27" s="9" t="s">
        <v>13</v>
      </c>
      <c r="I27" s="9" t="s">
        <v>14</v>
      </c>
      <c r="J27" s="9" t="s">
        <v>15</v>
      </c>
      <c r="K27" s="9" t="s">
        <v>14</v>
      </c>
      <c r="L27" s="9" t="s">
        <v>15</v>
      </c>
      <c r="M27" s="9" t="s">
        <v>16</v>
      </c>
      <c r="N27" s="9" t="s">
        <v>17</v>
      </c>
    </row>
    <row r="28" spans="1:14">
      <c r="A28" s="119" t="s">
        <v>18</v>
      </c>
      <c r="B28" s="293">
        <v>2700</v>
      </c>
      <c r="C28" s="35">
        <f t="shared" ref="C28:G28" si="39">B28/25.4</f>
        <v>106.299212598425</v>
      </c>
      <c r="D28" s="293">
        <v>2135</v>
      </c>
      <c r="E28" s="35">
        <f t="shared" si="39"/>
        <v>84.0551181102362</v>
      </c>
      <c r="F28" s="293">
        <v>170</v>
      </c>
      <c r="G28" s="35">
        <f t="shared" si="39"/>
        <v>6.69291338582677</v>
      </c>
      <c r="H28" s="344" t="s">
        <v>38</v>
      </c>
      <c r="I28" s="293">
        <v>5000</v>
      </c>
      <c r="J28" s="34">
        <f t="shared" ref="J28:N28" si="40">I28*2.2</f>
        <v>11000</v>
      </c>
      <c r="K28" s="34">
        <f t="shared" ref="K28:K46" si="41">I28-400</f>
        <v>4600</v>
      </c>
      <c r="L28" s="34">
        <f t="shared" si="40"/>
        <v>10120</v>
      </c>
      <c r="M28" s="34">
        <v>6843</v>
      </c>
      <c r="N28" s="43">
        <f t="shared" si="40"/>
        <v>15054.6</v>
      </c>
    </row>
    <row r="29" spans="1:14">
      <c r="A29" s="119"/>
      <c r="B29" s="293">
        <v>3000</v>
      </c>
      <c r="C29" s="35">
        <f t="shared" ref="C29:G29" si="42">B29/25.4</f>
        <v>118.110236220472</v>
      </c>
      <c r="D29" s="293">
        <v>2285</v>
      </c>
      <c r="E29" s="35">
        <f t="shared" si="42"/>
        <v>89.9606299212599</v>
      </c>
      <c r="F29" s="293">
        <v>170</v>
      </c>
      <c r="G29" s="35">
        <f t="shared" si="42"/>
        <v>6.69291338582677</v>
      </c>
      <c r="H29" s="344" t="s">
        <v>38</v>
      </c>
      <c r="I29" s="293">
        <v>5000</v>
      </c>
      <c r="J29" s="34">
        <f t="shared" ref="J29:N29" si="43">I29*2.2</f>
        <v>11000</v>
      </c>
      <c r="K29" s="34">
        <f t="shared" si="41"/>
        <v>4600</v>
      </c>
      <c r="L29" s="34">
        <f t="shared" si="43"/>
        <v>10120</v>
      </c>
      <c r="M29" s="34">
        <v>6880</v>
      </c>
      <c r="N29" s="43">
        <f t="shared" si="43"/>
        <v>15136</v>
      </c>
    </row>
    <row r="30" spans="1:14">
      <c r="A30" s="121"/>
      <c r="B30" s="293">
        <v>3500</v>
      </c>
      <c r="C30" s="35">
        <f t="shared" ref="C30:G30" si="44">B30/25.4</f>
        <v>137.795275590551</v>
      </c>
      <c r="D30" s="293">
        <v>2535</v>
      </c>
      <c r="E30" s="35">
        <f t="shared" si="44"/>
        <v>99.8031496062992</v>
      </c>
      <c r="F30" s="293">
        <v>170</v>
      </c>
      <c r="G30" s="35">
        <f t="shared" si="44"/>
        <v>6.69291338582677</v>
      </c>
      <c r="H30" s="344" t="s">
        <v>38</v>
      </c>
      <c r="I30" s="293">
        <v>5000</v>
      </c>
      <c r="J30" s="34">
        <f t="shared" ref="J30:N30" si="45">I30*2.2</f>
        <v>11000</v>
      </c>
      <c r="K30" s="34">
        <f t="shared" si="41"/>
        <v>4600</v>
      </c>
      <c r="L30" s="34">
        <f t="shared" si="45"/>
        <v>10120</v>
      </c>
      <c r="M30" s="34">
        <v>6946</v>
      </c>
      <c r="N30" s="43">
        <f t="shared" si="45"/>
        <v>15281.2</v>
      </c>
    </row>
    <row r="31" spans="1:14">
      <c r="A31" s="121"/>
      <c r="B31" s="293">
        <v>4000</v>
      </c>
      <c r="C31" s="35">
        <f t="shared" ref="C31:G31" si="46">B31/25.4</f>
        <v>157.48031496063</v>
      </c>
      <c r="D31" s="293">
        <v>2835</v>
      </c>
      <c r="E31" s="35">
        <f t="shared" si="46"/>
        <v>111.614173228346</v>
      </c>
      <c r="F31" s="293">
        <v>170</v>
      </c>
      <c r="G31" s="35">
        <f t="shared" si="46"/>
        <v>6.69291338582677</v>
      </c>
      <c r="H31" s="344" t="s">
        <v>39</v>
      </c>
      <c r="I31" s="293">
        <v>5000</v>
      </c>
      <c r="J31" s="34">
        <f t="shared" ref="J31:N31" si="47">I31*2.2</f>
        <v>11000</v>
      </c>
      <c r="K31" s="34">
        <f t="shared" si="41"/>
        <v>4600</v>
      </c>
      <c r="L31" s="34">
        <f t="shared" si="47"/>
        <v>10120</v>
      </c>
      <c r="M31" s="34">
        <v>7099</v>
      </c>
      <c r="N31" s="43">
        <f t="shared" si="47"/>
        <v>15617.8</v>
      </c>
    </row>
    <row r="32" spans="1:14">
      <c r="A32" s="121"/>
      <c r="B32" s="293">
        <v>4500</v>
      </c>
      <c r="C32" s="35">
        <f t="shared" ref="C32:G32" si="48">B32/25.4</f>
        <v>177.165354330709</v>
      </c>
      <c r="D32" s="293">
        <v>3085</v>
      </c>
      <c r="E32" s="35">
        <f t="shared" si="48"/>
        <v>121.456692913386</v>
      </c>
      <c r="F32" s="293">
        <v>170</v>
      </c>
      <c r="G32" s="35">
        <f t="shared" si="48"/>
        <v>6.69291338582677</v>
      </c>
      <c r="H32" s="344" t="s">
        <v>39</v>
      </c>
      <c r="I32" s="293">
        <v>4500</v>
      </c>
      <c r="J32" s="34">
        <f t="shared" ref="J32:N32" si="49">I32*2.2</f>
        <v>9900</v>
      </c>
      <c r="K32" s="34">
        <f t="shared" si="41"/>
        <v>4100</v>
      </c>
      <c r="L32" s="34">
        <f t="shared" si="49"/>
        <v>9020</v>
      </c>
      <c r="M32" s="34">
        <v>7164</v>
      </c>
      <c r="N32" s="43">
        <f t="shared" si="49"/>
        <v>15760.8</v>
      </c>
    </row>
    <row r="33" spans="1:14">
      <c r="A33" s="121"/>
      <c r="B33" s="293">
        <v>5000</v>
      </c>
      <c r="C33" s="35">
        <f t="shared" ref="C33:G33" si="50">B33/25.4</f>
        <v>196.850393700787</v>
      </c>
      <c r="D33" s="293">
        <v>3335</v>
      </c>
      <c r="E33" s="35">
        <f t="shared" si="50"/>
        <v>131.299212598425</v>
      </c>
      <c r="F33" s="293">
        <v>170</v>
      </c>
      <c r="G33" s="35">
        <f t="shared" si="50"/>
        <v>6.69291338582677</v>
      </c>
      <c r="H33" s="344" t="s">
        <v>39</v>
      </c>
      <c r="I33" s="293">
        <v>4000</v>
      </c>
      <c r="J33" s="34">
        <f t="shared" ref="J33:N33" si="51">I33*2.2</f>
        <v>8800</v>
      </c>
      <c r="K33" s="34">
        <f t="shared" si="41"/>
        <v>3600</v>
      </c>
      <c r="L33" s="34">
        <f t="shared" si="51"/>
        <v>7920</v>
      </c>
      <c r="M33" s="34">
        <v>7228</v>
      </c>
      <c r="N33" s="43">
        <f t="shared" si="51"/>
        <v>15901.6</v>
      </c>
    </row>
    <row r="34" spans="1:14">
      <c r="A34" s="121"/>
      <c r="B34" s="293">
        <v>5500</v>
      </c>
      <c r="C34" s="35">
        <f t="shared" ref="C34:G34" si="52">B34/25.4</f>
        <v>216.535433070866</v>
      </c>
      <c r="D34" s="293">
        <v>3635</v>
      </c>
      <c r="E34" s="35">
        <f t="shared" si="52"/>
        <v>143.110236220472</v>
      </c>
      <c r="F34" s="293">
        <v>170</v>
      </c>
      <c r="G34" s="35">
        <f t="shared" si="52"/>
        <v>6.69291338582677</v>
      </c>
      <c r="H34" s="344" t="s">
        <v>39</v>
      </c>
      <c r="I34" s="293">
        <v>3600</v>
      </c>
      <c r="J34" s="34">
        <f t="shared" ref="J34:N34" si="53">I34*2.2</f>
        <v>7920</v>
      </c>
      <c r="K34" s="34">
        <f t="shared" si="41"/>
        <v>3200</v>
      </c>
      <c r="L34" s="34">
        <f t="shared" si="53"/>
        <v>7040</v>
      </c>
      <c r="M34" s="34">
        <v>7305</v>
      </c>
      <c r="N34" s="43">
        <f t="shared" si="53"/>
        <v>16071</v>
      </c>
    </row>
    <row r="35" spans="1:14">
      <c r="A35" s="121"/>
      <c r="B35" s="293">
        <v>6000</v>
      </c>
      <c r="C35" s="35">
        <f t="shared" ref="C35:G35" si="54">B35/25.4</f>
        <v>236.220472440945</v>
      </c>
      <c r="D35" s="293">
        <v>3885</v>
      </c>
      <c r="E35" s="35">
        <f t="shared" si="54"/>
        <v>152.952755905512</v>
      </c>
      <c r="F35" s="293">
        <v>170</v>
      </c>
      <c r="G35" s="35">
        <f t="shared" si="54"/>
        <v>6.69291338582677</v>
      </c>
      <c r="H35" s="344" t="s">
        <v>39</v>
      </c>
      <c r="I35" s="293">
        <v>3300</v>
      </c>
      <c r="J35" s="34">
        <f t="shared" ref="J35:N35" si="55">I35*2.2</f>
        <v>7260</v>
      </c>
      <c r="K35" s="34">
        <f t="shared" si="41"/>
        <v>2900</v>
      </c>
      <c r="L35" s="34">
        <f t="shared" si="55"/>
        <v>6380</v>
      </c>
      <c r="M35" s="34">
        <v>7369</v>
      </c>
      <c r="N35" s="43">
        <f t="shared" si="55"/>
        <v>16211.8</v>
      </c>
    </row>
    <row r="36" spans="1:14">
      <c r="A36" s="38" t="s">
        <v>22</v>
      </c>
      <c r="B36" s="293">
        <v>2700</v>
      </c>
      <c r="C36" s="35">
        <f t="shared" ref="C36:G36" si="56">B36/25.4</f>
        <v>106.299212598425</v>
      </c>
      <c r="D36" s="293">
        <v>2135</v>
      </c>
      <c r="E36" s="35">
        <f t="shared" si="56"/>
        <v>84.0551181102362</v>
      </c>
      <c r="F36" s="293">
        <v>1243</v>
      </c>
      <c r="G36" s="35">
        <f t="shared" si="56"/>
        <v>48.9370078740157</v>
      </c>
      <c r="H36" s="344" t="s">
        <v>38</v>
      </c>
      <c r="I36" s="293">
        <v>5000</v>
      </c>
      <c r="J36" s="34">
        <f t="shared" ref="J36:N36" si="57">I36*2.2</f>
        <v>11000</v>
      </c>
      <c r="K36" s="34">
        <f t="shared" si="41"/>
        <v>4600</v>
      </c>
      <c r="L36" s="34">
        <f t="shared" si="57"/>
        <v>10120</v>
      </c>
      <c r="M36" s="34">
        <v>6864</v>
      </c>
      <c r="N36" s="43">
        <f t="shared" si="57"/>
        <v>15100.8</v>
      </c>
    </row>
    <row r="37" ht="15.15" spans="1:14">
      <c r="A37" s="39"/>
      <c r="B37" s="293">
        <v>3000</v>
      </c>
      <c r="C37" s="35">
        <f t="shared" ref="C37:G37" si="58">B37/25.4</f>
        <v>118.110236220472</v>
      </c>
      <c r="D37" s="293">
        <v>2285</v>
      </c>
      <c r="E37" s="35">
        <f t="shared" si="58"/>
        <v>89.9606299212599</v>
      </c>
      <c r="F37" s="293">
        <v>1393</v>
      </c>
      <c r="G37" s="35">
        <f t="shared" si="58"/>
        <v>54.8425196850394</v>
      </c>
      <c r="H37" s="344" t="s">
        <v>38</v>
      </c>
      <c r="I37" s="293">
        <v>5000</v>
      </c>
      <c r="J37" s="34">
        <f t="shared" ref="J37:N37" si="59">I37*2.2</f>
        <v>11000</v>
      </c>
      <c r="K37" s="34">
        <f t="shared" si="41"/>
        <v>4600</v>
      </c>
      <c r="L37" s="34">
        <f t="shared" si="59"/>
        <v>10120</v>
      </c>
      <c r="M37" s="34">
        <v>6905</v>
      </c>
      <c r="N37" s="43">
        <f t="shared" si="59"/>
        <v>15191</v>
      </c>
    </row>
    <row r="38" spans="1:14">
      <c r="A38" s="40" t="s">
        <v>23</v>
      </c>
      <c r="B38" s="293">
        <v>4000</v>
      </c>
      <c r="C38" s="35">
        <f t="shared" ref="C38:G38" si="60">B38/25.4</f>
        <v>157.48031496063</v>
      </c>
      <c r="D38" s="293">
        <v>2115</v>
      </c>
      <c r="E38" s="35">
        <f t="shared" si="60"/>
        <v>83.2677165354331</v>
      </c>
      <c r="F38" s="293">
        <v>1223</v>
      </c>
      <c r="G38" s="35">
        <f t="shared" si="60"/>
        <v>48.1496062992126</v>
      </c>
      <c r="H38" s="344" t="s">
        <v>39</v>
      </c>
      <c r="I38" s="293">
        <v>4800</v>
      </c>
      <c r="J38" s="34">
        <f t="shared" ref="J38:N38" si="61">I38*2.2</f>
        <v>10560</v>
      </c>
      <c r="K38" s="34">
        <f t="shared" si="41"/>
        <v>4400</v>
      </c>
      <c r="L38" s="34">
        <f t="shared" si="61"/>
        <v>9680</v>
      </c>
      <c r="M38" s="34">
        <v>7117</v>
      </c>
      <c r="N38" s="43">
        <f t="shared" si="61"/>
        <v>15657.4</v>
      </c>
    </row>
    <row r="39" spans="1:14">
      <c r="A39" s="39"/>
      <c r="B39" s="293">
        <v>4300</v>
      </c>
      <c r="C39" s="35">
        <f t="shared" ref="C39:G39" si="62">B39/25.4</f>
        <v>169.291338582677</v>
      </c>
      <c r="D39" s="293">
        <v>2220</v>
      </c>
      <c r="E39" s="35">
        <f t="shared" si="62"/>
        <v>87.4015748031496</v>
      </c>
      <c r="F39" s="293">
        <v>1328</v>
      </c>
      <c r="G39" s="35">
        <f t="shared" si="62"/>
        <v>52.2834645669291</v>
      </c>
      <c r="H39" s="344" t="s">
        <v>39</v>
      </c>
      <c r="I39" s="293">
        <v>4400</v>
      </c>
      <c r="J39" s="34">
        <f t="shared" ref="J39:N39" si="63">I39*2.2</f>
        <v>9680</v>
      </c>
      <c r="K39" s="34">
        <f t="shared" si="41"/>
        <v>4000</v>
      </c>
      <c r="L39" s="34">
        <f t="shared" si="63"/>
        <v>8800</v>
      </c>
      <c r="M39" s="34">
        <v>7158</v>
      </c>
      <c r="N39" s="43">
        <f t="shared" si="63"/>
        <v>15747.6</v>
      </c>
    </row>
    <row r="40" spans="1:14">
      <c r="A40" s="39"/>
      <c r="B40" s="293">
        <v>4500</v>
      </c>
      <c r="C40" s="35">
        <f t="shared" ref="C40:G40" si="64">B40/25.4</f>
        <v>177.165354330709</v>
      </c>
      <c r="D40" s="293">
        <v>2285</v>
      </c>
      <c r="E40" s="35">
        <f t="shared" si="64"/>
        <v>89.9606299212599</v>
      </c>
      <c r="F40" s="293">
        <v>1393</v>
      </c>
      <c r="G40" s="35">
        <f t="shared" si="64"/>
        <v>54.8425196850394</v>
      </c>
      <c r="H40" s="344" t="s">
        <v>39</v>
      </c>
      <c r="I40" s="293">
        <v>4200</v>
      </c>
      <c r="J40" s="34">
        <f t="shared" ref="J40:N40" si="65">I40*2.2</f>
        <v>9240</v>
      </c>
      <c r="K40" s="34">
        <f t="shared" si="41"/>
        <v>3800</v>
      </c>
      <c r="L40" s="34">
        <f t="shared" si="65"/>
        <v>8360</v>
      </c>
      <c r="M40" s="34">
        <v>7205</v>
      </c>
      <c r="N40" s="43">
        <f t="shared" si="65"/>
        <v>15851</v>
      </c>
    </row>
    <row r="41" spans="1:14">
      <c r="A41" s="39"/>
      <c r="B41" s="293">
        <v>4800</v>
      </c>
      <c r="C41" s="35">
        <f t="shared" ref="C41:G41" si="66">B41/25.4</f>
        <v>188.976377952756</v>
      </c>
      <c r="D41" s="293">
        <v>2385</v>
      </c>
      <c r="E41" s="35">
        <f t="shared" si="66"/>
        <v>93.8976377952756</v>
      </c>
      <c r="F41" s="293">
        <v>1493</v>
      </c>
      <c r="G41" s="35">
        <f t="shared" si="66"/>
        <v>58.7795275590551</v>
      </c>
      <c r="H41" s="344" t="s">
        <v>39</v>
      </c>
      <c r="I41" s="293">
        <v>3950</v>
      </c>
      <c r="J41" s="34">
        <f t="shared" ref="J41:N41" si="67">I41*2.2</f>
        <v>8690</v>
      </c>
      <c r="K41" s="34">
        <f t="shared" si="41"/>
        <v>3550</v>
      </c>
      <c r="L41" s="34">
        <f t="shared" si="67"/>
        <v>7810</v>
      </c>
      <c r="M41" s="34">
        <v>7222</v>
      </c>
      <c r="N41" s="43">
        <f t="shared" si="67"/>
        <v>15888.4</v>
      </c>
    </row>
    <row r="42" spans="1:14">
      <c r="A42" s="39"/>
      <c r="B42" s="293">
        <v>5000</v>
      </c>
      <c r="C42" s="35">
        <f t="shared" ref="C42:G42" si="68">B42/25.4</f>
        <v>196.850393700787</v>
      </c>
      <c r="D42" s="293">
        <v>2450</v>
      </c>
      <c r="E42" s="35">
        <f t="shared" si="68"/>
        <v>96.4566929133858</v>
      </c>
      <c r="F42" s="293">
        <v>1558</v>
      </c>
      <c r="G42" s="35">
        <f t="shared" si="68"/>
        <v>61.3385826771654</v>
      </c>
      <c r="H42" s="344" t="s">
        <v>39</v>
      </c>
      <c r="I42" s="293">
        <v>3800</v>
      </c>
      <c r="J42" s="34">
        <f t="shared" ref="J42:N42" si="69">I42*2.2</f>
        <v>8360</v>
      </c>
      <c r="K42" s="34">
        <f t="shared" si="41"/>
        <v>3400</v>
      </c>
      <c r="L42" s="34">
        <f t="shared" si="69"/>
        <v>7480</v>
      </c>
      <c r="M42" s="34">
        <v>7248</v>
      </c>
      <c r="N42" s="43">
        <f t="shared" si="69"/>
        <v>15945.6</v>
      </c>
    </row>
    <row r="43" spans="1:14">
      <c r="A43" s="39"/>
      <c r="B43" s="293">
        <v>5500</v>
      </c>
      <c r="C43" s="35">
        <f t="shared" ref="C43:G43" si="70">B43/25.4</f>
        <v>216.535433070866</v>
      </c>
      <c r="D43" s="293">
        <v>2665</v>
      </c>
      <c r="E43" s="35">
        <f t="shared" si="70"/>
        <v>104.92125984252</v>
      </c>
      <c r="F43" s="293">
        <v>1773</v>
      </c>
      <c r="G43" s="35">
        <f t="shared" si="70"/>
        <v>69.8031496062992</v>
      </c>
      <c r="H43" s="344" t="s">
        <v>39</v>
      </c>
      <c r="I43" s="293">
        <v>3450</v>
      </c>
      <c r="J43" s="34">
        <f t="shared" ref="J43:N43" si="71">I43*2.2</f>
        <v>7590</v>
      </c>
      <c r="K43" s="34">
        <f t="shared" si="41"/>
        <v>3050</v>
      </c>
      <c r="L43" s="34">
        <f t="shared" si="71"/>
        <v>6710</v>
      </c>
      <c r="M43" s="34">
        <v>7330</v>
      </c>
      <c r="N43" s="43">
        <f t="shared" si="71"/>
        <v>16126</v>
      </c>
    </row>
    <row r="44" spans="1:14">
      <c r="A44" s="39"/>
      <c r="B44" s="293">
        <v>6000</v>
      </c>
      <c r="C44" s="35">
        <f t="shared" ref="C44:G44" si="72">B44/25.4</f>
        <v>236.220472440945</v>
      </c>
      <c r="D44" s="293">
        <v>2845</v>
      </c>
      <c r="E44" s="35">
        <f t="shared" si="72"/>
        <v>112.007874015748</v>
      </c>
      <c r="F44" s="293">
        <v>1953</v>
      </c>
      <c r="G44" s="35">
        <f t="shared" si="72"/>
        <v>76.8897637795276</v>
      </c>
      <c r="H44" s="344" t="s">
        <v>39</v>
      </c>
      <c r="I44" s="293">
        <v>3150</v>
      </c>
      <c r="J44" s="34">
        <f t="shared" ref="J44:N44" si="73">I44*2.2</f>
        <v>6930</v>
      </c>
      <c r="K44" s="34">
        <f t="shared" si="41"/>
        <v>2750</v>
      </c>
      <c r="L44" s="34">
        <f t="shared" si="73"/>
        <v>6050</v>
      </c>
      <c r="M44" s="34">
        <v>7400</v>
      </c>
      <c r="N44" s="43">
        <f t="shared" si="73"/>
        <v>16280</v>
      </c>
    </row>
    <row r="45" spans="1:14">
      <c r="A45" s="39"/>
      <c r="B45" s="293">
        <v>6500</v>
      </c>
      <c r="C45" s="35">
        <f t="shared" ref="C45:G45" si="74">B45/25.4</f>
        <v>255.905511811024</v>
      </c>
      <c r="D45" s="293">
        <v>3050</v>
      </c>
      <c r="E45" s="35">
        <f t="shared" si="74"/>
        <v>120.07874015748</v>
      </c>
      <c r="F45" s="293">
        <v>2158</v>
      </c>
      <c r="G45" s="35">
        <f t="shared" si="74"/>
        <v>84.9606299212599</v>
      </c>
      <c r="H45" s="344" t="s">
        <v>39</v>
      </c>
      <c r="I45" s="293">
        <v>2800</v>
      </c>
      <c r="J45" s="34">
        <f t="shared" ref="J45:N45" si="75">I45*2.2</f>
        <v>6160</v>
      </c>
      <c r="K45" s="34">
        <f t="shared" si="41"/>
        <v>2400</v>
      </c>
      <c r="L45" s="34">
        <f t="shared" si="75"/>
        <v>5280</v>
      </c>
      <c r="M45" s="34">
        <v>7476</v>
      </c>
      <c r="N45" s="43">
        <f t="shared" si="75"/>
        <v>16447.2</v>
      </c>
    </row>
    <row r="46" ht="15.15" spans="1:14">
      <c r="A46" s="42"/>
      <c r="B46" s="293">
        <v>7000</v>
      </c>
      <c r="C46" s="35">
        <f t="shared" ref="C46:G46" si="76">B46/25.4</f>
        <v>275.590551181102</v>
      </c>
      <c r="D46" s="293">
        <v>3215</v>
      </c>
      <c r="E46" s="35">
        <f t="shared" si="76"/>
        <v>126.574803149606</v>
      </c>
      <c r="F46" s="293">
        <v>2323</v>
      </c>
      <c r="G46" s="35">
        <f t="shared" si="76"/>
        <v>91.4566929133858</v>
      </c>
      <c r="H46" s="344" t="s">
        <v>39</v>
      </c>
      <c r="I46" s="293">
        <v>2400</v>
      </c>
      <c r="J46" s="34">
        <f t="shared" ref="J46:N46" si="77">I46*2.2</f>
        <v>5280</v>
      </c>
      <c r="K46" s="34">
        <f t="shared" si="41"/>
        <v>2000</v>
      </c>
      <c r="L46" s="34">
        <f t="shared" si="77"/>
        <v>4400</v>
      </c>
      <c r="M46" s="34">
        <v>7551</v>
      </c>
      <c r="N46" s="43">
        <f t="shared" si="77"/>
        <v>16612.2</v>
      </c>
    </row>
  </sheetData>
  <mergeCells count="28">
    <mergeCell ref="I1:L1"/>
    <mergeCell ref="M1:N1"/>
    <mergeCell ref="I2:J2"/>
    <mergeCell ref="K2:L2"/>
    <mergeCell ref="M2:N2"/>
    <mergeCell ref="F24:K24"/>
    <mergeCell ref="L24:N24"/>
    <mergeCell ref="I25:L25"/>
    <mergeCell ref="M25:N25"/>
    <mergeCell ref="I26:J26"/>
    <mergeCell ref="K26:L26"/>
    <mergeCell ref="M26:N26"/>
    <mergeCell ref="A1:A3"/>
    <mergeCell ref="A4:A11"/>
    <mergeCell ref="A12:A13"/>
    <mergeCell ref="A14:A22"/>
    <mergeCell ref="A25:A27"/>
    <mergeCell ref="A28:A35"/>
    <mergeCell ref="A36:A37"/>
    <mergeCell ref="A38:A46"/>
    <mergeCell ref="H1:H2"/>
    <mergeCell ref="H25:H26"/>
    <mergeCell ref="B1:C2"/>
    <mergeCell ref="D1:E2"/>
    <mergeCell ref="F1:G2"/>
    <mergeCell ref="B25:C26"/>
    <mergeCell ref="D25:E26"/>
    <mergeCell ref="F25:G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S4" sqref="S4"/>
    </sheetView>
  </sheetViews>
  <sheetFormatPr defaultColWidth="8.88888888888889" defaultRowHeight="14.4"/>
  <sheetData>
    <row r="1" ht="33.6" customHeight="1" spans="1:16">
      <c r="A1" s="133"/>
      <c r="B1" s="134"/>
      <c r="C1" s="134"/>
      <c r="D1" s="134"/>
      <c r="E1" s="282" t="s">
        <v>52</v>
      </c>
      <c r="F1" s="282"/>
      <c r="G1" s="282"/>
      <c r="H1" s="282"/>
      <c r="I1" s="282"/>
      <c r="J1" s="282"/>
      <c r="K1" s="135" t="s">
        <v>51</v>
      </c>
      <c r="L1" s="135"/>
      <c r="M1" s="135"/>
      <c r="N1" s="135"/>
      <c r="O1" s="292"/>
      <c r="P1" s="146"/>
    </row>
    <row r="2" ht="15.6" spans="1:16">
      <c r="A2" s="136"/>
      <c r="B2" s="137"/>
      <c r="C2" s="137"/>
      <c r="D2" s="137"/>
      <c r="E2" s="137"/>
      <c r="F2" s="137"/>
      <c r="G2" s="137"/>
      <c r="H2" s="137"/>
      <c r="I2" s="137"/>
      <c r="J2" s="137"/>
      <c r="K2" s="137"/>
      <c r="L2" s="137"/>
      <c r="M2" s="137"/>
      <c r="N2" s="137"/>
      <c r="O2" s="292"/>
      <c r="P2" s="146"/>
    </row>
    <row r="3" ht="15.6" spans="1:16">
      <c r="A3" s="133"/>
      <c r="B3" s="138"/>
      <c r="C3" s="138"/>
      <c r="D3" s="138"/>
      <c r="E3" s="138"/>
      <c r="F3" s="138"/>
      <c r="G3" s="138"/>
      <c r="H3" s="138"/>
      <c r="I3" s="138"/>
      <c r="J3" s="138"/>
      <c r="K3" s="138"/>
      <c r="L3" s="138"/>
      <c r="M3" s="138"/>
      <c r="N3" s="138"/>
      <c r="O3" s="292"/>
      <c r="P3" s="146"/>
    </row>
    <row r="4" ht="70.8" customHeight="1" spans="1:16">
      <c r="A4" s="238" t="s">
        <v>53</v>
      </c>
      <c r="B4" s="283" t="s">
        <v>54</v>
      </c>
      <c r="C4" s="283"/>
      <c r="D4" s="283" t="s">
        <v>55</v>
      </c>
      <c r="E4" s="283"/>
      <c r="F4" s="283" t="s">
        <v>56</v>
      </c>
      <c r="G4" s="283"/>
      <c r="H4" s="283" t="s">
        <v>57</v>
      </c>
      <c r="I4" s="283" t="s">
        <v>58</v>
      </c>
      <c r="J4" s="283"/>
      <c r="K4" s="283"/>
      <c r="L4" s="283"/>
      <c r="M4" s="283" t="s">
        <v>59</v>
      </c>
      <c r="N4" s="283"/>
      <c r="O4" s="292"/>
      <c r="P4" s="146"/>
    </row>
    <row r="5" ht="28.8" customHeight="1" spans="1:16">
      <c r="A5" s="238"/>
      <c r="B5" s="283"/>
      <c r="C5" s="283"/>
      <c r="D5" s="283"/>
      <c r="E5" s="283"/>
      <c r="F5" s="283"/>
      <c r="G5" s="283"/>
      <c r="H5" s="283"/>
      <c r="I5" s="283" t="s">
        <v>60</v>
      </c>
      <c r="J5" s="283"/>
      <c r="K5" s="283" t="s">
        <v>61</v>
      </c>
      <c r="L5" s="283"/>
      <c r="M5" s="283"/>
      <c r="N5" s="283"/>
      <c r="O5" s="292"/>
      <c r="P5" s="146"/>
    </row>
    <row r="6" ht="43.2" spans="1:16">
      <c r="A6" s="238"/>
      <c r="B6" s="283" t="s">
        <v>11</v>
      </c>
      <c r="C6" s="283" t="s">
        <v>12</v>
      </c>
      <c r="D6" s="283" t="s">
        <v>11</v>
      </c>
      <c r="E6" s="283" t="s">
        <v>12</v>
      </c>
      <c r="F6" s="283" t="s">
        <v>11</v>
      </c>
      <c r="G6" s="283" t="s">
        <v>12</v>
      </c>
      <c r="H6" s="283" t="s">
        <v>13</v>
      </c>
      <c r="I6" s="283" t="s">
        <v>62</v>
      </c>
      <c r="J6" s="283" t="s">
        <v>63</v>
      </c>
      <c r="K6" s="283" t="s">
        <v>62</v>
      </c>
      <c r="L6" s="283" t="s">
        <v>63</v>
      </c>
      <c r="M6" s="283" t="s">
        <v>16</v>
      </c>
      <c r="N6" s="283" t="s">
        <v>17</v>
      </c>
      <c r="O6" s="292"/>
      <c r="P6" s="146"/>
    </row>
    <row r="7" ht="15.6" customHeight="1" spans="1:16">
      <c r="A7" s="238" t="s">
        <v>64</v>
      </c>
      <c r="B7" s="284">
        <v>2500</v>
      </c>
      <c r="C7" s="285">
        <v>98.4251968503937</v>
      </c>
      <c r="D7" s="284">
        <v>2275</v>
      </c>
      <c r="E7" s="285">
        <v>89.5669291338583</v>
      </c>
      <c r="F7" s="284">
        <v>205</v>
      </c>
      <c r="G7" s="285">
        <v>8.07086614173228</v>
      </c>
      <c r="H7" s="286" t="s">
        <v>38</v>
      </c>
      <c r="I7" s="290">
        <v>5000</v>
      </c>
      <c r="J7" s="284">
        <v>11023</v>
      </c>
      <c r="K7" s="290">
        <v>4700</v>
      </c>
      <c r="L7" s="284">
        <v>10361.62</v>
      </c>
      <c r="M7" s="284">
        <v>7871</v>
      </c>
      <c r="N7" s="284">
        <v>17352.4066</v>
      </c>
      <c r="O7" s="292"/>
      <c r="P7" s="146"/>
    </row>
    <row r="8" ht="15.6" spans="1:16">
      <c r="A8" s="238"/>
      <c r="B8" s="284">
        <v>3000</v>
      </c>
      <c r="C8" s="285">
        <v>118.110236220472</v>
      </c>
      <c r="D8" s="284">
        <v>2525</v>
      </c>
      <c r="E8" s="285">
        <v>99.4094488188976</v>
      </c>
      <c r="F8" s="284">
        <v>205</v>
      </c>
      <c r="G8" s="285">
        <v>8.07086614173228</v>
      </c>
      <c r="H8" s="286" t="s">
        <v>38</v>
      </c>
      <c r="I8" s="290">
        <v>5000</v>
      </c>
      <c r="J8" s="284">
        <v>11023</v>
      </c>
      <c r="K8" s="290">
        <v>4700</v>
      </c>
      <c r="L8" s="284">
        <v>10361.62</v>
      </c>
      <c r="M8" s="284">
        <v>7950</v>
      </c>
      <c r="N8" s="284">
        <v>17526.57</v>
      </c>
      <c r="O8" s="292"/>
      <c r="P8" s="146"/>
    </row>
    <row r="9" ht="15.6" spans="1:16">
      <c r="A9" s="238"/>
      <c r="B9" s="284">
        <v>3500</v>
      </c>
      <c r="C9" s="285">
        <v>137.795275590551</v>
      </c>
      <c r="D9" s="284">
        <v>2775</v>
      </c>
      <c r="E9" s="285">
        <v>109.251968503937</v>
      </c>
      <c r="F9" s="284">
        <v>205</v>
      </c>
      <c r="G9" s="285">
        <v>8.07086614173228</v>
      </c>
      <c r="H9" s="286" t="s">
        <v>38</v>
      </c>
      <c r="I9" s="290">
        <v>5000</v>
      </c>
      <c r="J9" s="284">
        <v>11023</v>
      </c>
      <c r="K9" s="290">
        <v>4700</v>
      </c>
      <c r="L9" s="284">
        <v>10361.62</v>
      </c>
      <c r="M9" s="284">
        <v>8028</v>
      </c>
      <c r="N9" s="284">
        <v>17698.5288</v>
      </c>
      <c r="O9" s="292"/>
      <c r="P9" s="146"/>
    </row>
    <row r="10" ht="15.6" spans="1:16">
      <c r="A10" s="238"/>
      <c r="B10" s="284">
        <v>4000</v>
      </c>
      <c r="C10" s="285">
        <v>157.48031496063</v>
      </c>
      <c r="D10" s="284">
        <v>3075</v>
      </c>
      <c r="E10" s="285">
        <v>121.062992125984</v>
      </c>
      <c r="F10" s="284">
        <v>205</v>
      </c>
      <c r="G10" s="285">
        <v>8.07086614173228</v>
      </c>
      <c r="H10" s="286" t="s">
        <v>38</v>
      </c>
      <c r="I10" s="290">
        <v>5000</v>
      </c>
      <c r="J10" s="284">
        <v>11023</v>
      </c>
      <c r="K10" s="290">
        <v>4700</v>
      </c>
      <c r="L10" s="284">
        <v>10361.62</v>
      </c>
      <c r="M10" s="284">
        <v>8122</v>
      </c>
      <c r="N10" s="284">
        <v>17905.7612</v>
      </c>
      <c r="O10" s="292"/>
      <c r="P10" s="146"/>
    </row>
    <row r="11" ht="15.6" spans="1:16">
      <c r="A11" s="238"/>
      <c r="B11" s="284">
        <v>4500</v>
      </c>
      <c r="C11" s="285">
        <v>177.165354330709</v>
      </c>
      <c r="D11" s="284">
        <v>3325</v>
      </c>
      <c r="E11" s="285">
        <v>130.905511811024</v>
      </c>
      <c r="F11" s="284">
        <v>205</v>
      </c>
      <c r="G11" s="285">
        <v>8.07086614173228</v>
      </c>
      <c r="H11" s="286" t="s">
        <v>38</v>
      </c>
      <c r="I11" s="290">
        <v>5000</v>
      </c>
      <c r="J11" s="284">
        <v>11023</v>
      </c>
      <c r="K11" s="290">
        <v>4700</v>
      </c>
      <c r="L11" s="284">
        <v>10361.62</v>
      </c>
      <c r="M11" s="284">
        <v>8269</v>
      </c>
      <c r="N11" s="284">
        <v>18229.8374</v>
      </c>
      <c r="O11" s="292"/>
      <c r="P11" s="146"/>
    </row>
    <row r="12" ht="15.6" spans="1:16">
      <c r="A12" s="238"/>
      <c r="B12" s="284">
        <v>5000</v>
      </c>
      <c r="C12" s="285">
        <v>196.850393700787</v>
      </c>
      <c r="D12" s="284">
        <v>3575</v>
      </c>
      <c r="E12" s="285">
        <v>140.748031496063</v>
      </c>
      <c r="F12" s="284">
        <v>205</v>
      </c>
      <c r="G12" s="285">
        <v>8.07086614173228</v>
      </c>
      <c r="H12" s="286" t="s">
        <v>39</v>
      </c>
      <c r="I12" s="290">
        <v>5000</v>
      </c>
      <c r="J12" s="284">
        <v>11023</v>
      </c>
      <c r="K12" s="290">
        <v>4700</v>
      </c>
      <c r="L12" s="284">
        <v>10361.62</v>
      </c>
      <c r="M12" s="284">
        <v>8348</v>
      </c>
      <c r="N12" s="284">
        <v>18404.0008</v>
      </c>
      <c r="O12" s="292"/>
      <c r="P12" s="146"/>
    </row>
    <row r="13" ht="15.6" spans="1:16">
      <c r="A13" s="238"/>
      <c r="B13" s="284">
        <v>5500</v>
      </c>
      <c r="C13" s="285">
        <v>216.535433070866</v>
      </c>
      <c r="D13" s="284">
        <v>3875</v>
      </c>
      <c r="E13" s="285">
        <v>152.55905511811</v>
      </c>
      <c r="F13" s="284">
        <v>205</v>
      </c>
      <c r="G13" s="285">
        <v>8.07086614173228</v>
      </c>
      <c r="H13" s="286" t="s">
        <v>39</v>
      </c>
      <c r="I13" s="290">
        <v>4750</v>
      </c>
      <c r="J13" s="284">
        <v>10471.85</v>
      </c>
      <c r="K13" s="290">
        <v>4450</v>
      </c>
      <c r="L13" s="284">
        <v>9810.47</v>
      </c>
      <c r="M13" s="284">
        <v>8508</v>
      </c>
      <c r="N13" s="284">
        <v>18756.7368</v>
      </c>
      <c r="O13" s="292"/>
      <c r="P13" s="146"/>
    </row>
    <row r="14" ht="15.6" spans="1:16">
      <c r="A14" s="238"/>
      <c r="B14" s="284">
        <v>6000</v>
      </c>
      <c r="C14" s="285">
        <v>236.220472440945</v>
      </c>
      <c r="D14" s="284">
        <v>4125</v>
      </c>
      <c r="E14" s="285">
        <v>162.40157480315</v>
      </c>
      <c r="F14" s="284">
        <v>205</v>
      </c>
      <c r="G14" s="285">
        <v>8.07086614173228</v>
      </c>
      <c r="H14" s="286" t="s">
        <v>39</v>
      </c>
      <c r="I14" s="290">
        <v>4400</v>
      </c>
      <c r="J14" s="284">
        <v>9700.24</v>
      </c>
      <c r="K14" s="290">
        <v>4100</v>
      </c>
      <c r="L14" s="284">
        <v>9038.86</v>
      </c>
      <c r="M14" s="284">
        <v>8587</v>
      </c>
      <c r="N14" s="284">
        <v>18930.9002</v>
      </c>
      <c r="O14" s="292"/>
      <c r="P14" s="146"/>
    </row>
    <row r="15" ht="56.4" customHeight="1" spans="1:16">
      <c r="A15" s="238" t="s">
        <v>65</v>
      </c>
      <c r="B15" s="284">
        <v>2500</v>
      </c>
      <c r="C15" s="285">
        <v>98.4251968503937</v>
      </c>
      <c r="D15" s="284">
        <v>2275</v>
      </c>
      <c r="E15" s="285">
        <v>89.5669291338583</v>
      </c>
      <c r="F15" s="284">
        <v>910</v>
      </c>
      <c r="G15" s="285">
        <v>35.8267716535433</v>
      </c>
      <c r="H15" s="286" t="s">
        <v>38</v>
      </c>
      <c r="I15" s="290">
        <v>5000</v>
      </c>
      <c r="J15" s="284">
        <v>11023</v>
      </c>
      <c r="K15" s="290">
        <v>4700</v>
      </c>
      <c r="L15" s="284">
        <v>10361.62</v>
      </c>
      <c r="M15" s="284">
        <v>7958</v>
      </c>
      <c r="N15" s="284">
        <v>17544.2068</v>
      </c>
      <c r="O15" s="292"/>
      <c r="P15" s="146"/>
    </row>
    <row r="16" ht="15.6" spans="1:16">
      <c r="A16" s="238"/>
      <c r="B16" s="284">
        <v>3000</v>
      </c>
      <c r="C16" s="285">
        <v>118.110236220472</v>
      </c>
      <c r="D16" s="284">
        <v>2525</v>
      </c>
      <c r="E16" s="285">
        <v>99.4094488188976</v>
      </c>
      <c r="F16" s="284">
        <v>1160</v>
      </c>
      <c r="G16" s="285">
        <v>45.6692913385827</v>
      </c>
      <c r="H16" s="286" t="s">
        <v>38</v>
      </c>
      <c r="I16" s="290">
        <v>5000</v>
      </c>
      <c r="J16" s="284">
        <v>11023</v>
      </c>
      <c r="K16" s="290">
        <v>4700</v>
      </c>
      <c r="L16" s="284">
        <v>10361.62</v>
      </c>
      <c r="M16" s="284">
        <v>8025</v>
      </c>
      <c r="N16" s="284">
        <v>17691.915</v>
      </c>
      <c r="O16" s="292"/>
      <c r="P16" s="146"/>
    </row>
    <row r="17" ht="15.6" customHeight="1" spans="1:16">
      <c r="A17" s="238" t="s">
        <v>66</v>
      </c>
      <c r="B17" s="284">
        <v>4000</v>
      </c>
      <c r="C17" s="285">
        <v>157.48031496063</v>
      </c>
      <c r="D17" s="284">
        <v>2565</v>
      </c>
      <c r="E17" s="285">
        <v>100.984251968504</v>
      </c>
      <c r="F17" s="284">
        <v>1200</v>
      </c>
      <c r="G17" s="285">
        <v>47.244094488189</v>
      </c>
      <c r="H17" s="286" t="s">
        <v>38</v>
      </c>
      <c r="I17" s="290">
        <v>4500</v>
      </c>
      <c r="J17" s="284">
        <v>9920.7</v>
      </c>
      <c r="K17" s="290">
        <v>4200</v>
      </c>
      <c r="L17" s="284">
        <v>9259.32</v>
      </c>
      <c r="M17" s="284">
        <v>8482</v>
      </c>
      <c r="N17" s="284">
        <v>18699.4172</v>
      </c>
      <c r="O17" s="292"/>
      <c r="P17" s="146"/>
    </row>
    <row r="18" ht="15.6" spans="1:16">
      <c r="A18" s="238"/>
      <c r="B18" s="284">
        <v>4500</v>
      </c>
      <c r="C18" s="285">
        <v>177.165354330709</v>
      </c>
      <c r="D18" s="284">
        <v>2735</v>
      </c>
      <c r="E18" s="285">
        <v>107.677165354331</v>
      </c>
      <c r="F18" s="284">
        <v>1370</v>
      </c>
      <c r="G18" s="285">
        <v>53.9370078740157</v>
      </c>
      <c r="H18" s="286" t="s">
        <v>38</v>
      </c>
      <c r="I18" s="290">
        <v>4500</v>
      </c>
      <c r="J18" s="284">
        <v>9920.7</v>
      </c>
      <c r="K18" s="290">
        <v>4200</v>
      </c>
      <c r="L18" s="284">
        <v>9259.32</v>
      </c>
      <c r="M18" s="284">
        <v>8564</v>
      </c>
      <c r="N18" s="284">
        <v>18880.1944</v>
      </c>
      <c r="O18" s="292"/>
      <c r="P18" s="146"/>
    </row>
    <row r="19" ht="15.6" spans="1:16">
      <c r="A19" s="238"/>
      <c r="B19" s="284">
        <v>5000</v>
      </c>
      <c r="C19" s="285">
        <v>196.850393700787</v>
      </c>
      <c r="D19" s="284">
        <v>2902</v>
      </c>
      <c r="E19" s="285">
        <v>114.251968503937</v>
      </c>
      <c r="F19" s="284">
        <v>1537</v>
      </c>
      <c r="G19" s="285">
        <v>60.5118110236221</v>
      </c>
      <c r="H19" s="286" t="s">
        <v>39</v>
      </c>
      <c r="I19" s="290">
        <v>4500</v>
      </c>
      <c r="J19" s="284">
        <v>9920.7</v>
      </c>
      <c r="K19" s="290">
        <v>4200</v>
      </c>
      <c r="L19" s="284">
        <v>9259.32</v>
      </c>
      <c r="M19" s="284">
        <v>8644</v>
      </c>
      <c r="N19" s="284">
        <v>19056.5624</v>
      </c>
      <c r="O19" s="292"/>
      <c r="P19" s="146"/>
    </row>
    <row r="20" ht="15.6" spans="1:16">
      <c r="A20" s="238"/>
      <c r="B20" s="284">
        <v>5500</v>
      </c>
      <c r="C20" s="285">
        <v>216.535433070866</v>
      </c>
      <c r="D20" s="284">
        <v>3068</v>
      </c>
      <c r="E20" s="285">
        <v>120.787401574803</v>
      </c>
      <c r="F20" s="284">
        <v>1703</v>
      </c>
      <c r="G20" s="285">
        <v>67.0472440944882</v>
      </c>
      <c r="H20" s="286" t="s">
        <v>39</v>
      </c>
      <c r="I20" s="290">
        <v>4300</v>
      </c>
      <c r="J20" s="284">
        <v>9479.78</v>
      </c>
      <c r="K20" s="290">
        <v>4000</v>
      </c>
      <c r="L20" s="284">
        <v>8818.4</v>
      </c>
      <c r="M20" s="284">
        <v>8793</v>
      </c>
      <c r="N20" s="284">
        <v>19385.0478</v>
      </c>
      <c r="O20" s="292"/>
      <c r="P20" s="146"/>
    </row>
    <row r="21" ht="15.6" spans="1:16">
      <c r="A21" s="238"/>
      <c r="B21" s="284">
        <v>6000</v>
      </c>
      <c r="C21" s="285">
        <v>236.220472440945</v>
      </c>
      <c r="D21" s="284">
        <v>3234</v>
      </c>
      <c r="E21" s="285">
        <v>127.322834645669</v>
      </c>
      <c r="F21" s="284">
        <v>1869</v>
      </c>
      <c r="G21" s="285">
        <v>73.5826771653543</v>
      </c>
      <c r="H21" s="286" t="s">
        <v>39</v>
      </c>
      <c r="I21" s="290">
        <v>4000</v>
      </c>
      <c r="J21" s="284">
        <v>8818.4</v>
      </c>
      <c r="K21" s="290">
        <v>3700</v>
      </c>
      <c r="L21" s="284">
        <v>8157.02</v>
      </c>
      <c r="M21" s="284">
        <v>8860</v>
      </c>
      <c r="N21" s="284">
        <v>19532.756</v>
      </c>
      <c r="O21" s="292"/>
      <c r="P21" s="146"/>
    </row>
    <row r="22" ht="15.6" spans="1:16">
      <c r="A22" s="238"/>
      <c r="B22" s="284">
        <v>6500</v>
      </c>
      <c r="C22" s="285">
        <v>255.905511811024</v>
      </c>
      <c r="D22" s="284">
        <v>3485</v>
      </c>
      <c r="E22" s="285">
        <v>137.204724409449</v>
      </c>
      <c r="F22" s="284">
        <v>2120</v>
      </c>
      <c r="G22" s="285">
        <v>83.4645669291339</v>
      </c>
      <c r="H22" s="286" t="s">
        <v>39</v>
      </c>
      <c r="I22" s="290">
        <v>3600</v>
      </c>
      <c r="J22" s="284">
        <v>7936.56</v>
      </c>
      <c r="K22" s="290">
        <v>3300</v>
      </c>
      <c r="L22" s="284">
        <v>7275.18</v>
      </c>
      <c r="M22" s="284">
        <v>8889</v>
      </c>
      <c r="N22" s="284">
        <v>19596.6894</v>
      </c>
      <c r="O22" s="292"/>
      <c r="P22" s="146"/>
    </row>
  </sheetData>
  <mergeCells count="14">
    <mergeCell ref="E1:J1"/>
    <mergeCell ref="K1:N1"/>
    <mergeCell ref="I4:L4"/>
    <mergeCell ref="I5:J5"/>
    <mergeCell ref="K5:L5"/>
    <mergeCell ref="A4:A6"/>
    <mergeCell ref="A7:A14"/>
    <mergeCell ref="A15:A16"/>
    <mergeCell ref="A17:A22"/>
    <mergeCell ref="H4:H5"/>
    <mergeCell ref="B4:C5"/>
    <mergeCell ref="D4:E5"/>
    <mergeCell ref="F4:G5"/>
    <mergeCell ref="M4:N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E17" sqref="E17"/>
    </sheetView>
  </sheetViews>
  <sheetFormatPr defaultColWidth="8.88888888888889" defaultRowHeight="14.4"/>
  <sheetData>
    <row r="1" ht="33.6" customHeight="1" spans="1:14">
      <c r="A1" s="133"/>
      <c r="B1" s="134"/>
      <c r="C1" s="134"/>
      <c r="D1" s="134"/>
      <c r="E1" s="282" t="s">
        <v>52</v>
      </c>
      <c r="F1" s="282"/>
      <c r="G1" s="282"/>
      <c r="H1" s="282"/>
      <c r="I1" s="282"/>
      <c r="J1" s="282"/>
      <c r="K1" s="135" t="s">
        <v>67</v>
      </c>
      <c r="L1" s="135"/>
      <c r="M1" s="135"/>
      <c r="N1" s="135"/>
    </row>
    <row r="2" spans="1:14">
      <c r="A2" s="136"/>
      <c r="B2" s="137"/>
      <c r="C2" s="137"/>
      <c r="D2" s="137"/>
      <c r="E2" s="137"/>
      <c r="F2" s="137"/>
      <c r="G2" s="137"/>
      <c r="H2" s="137"/>
      <c r="I2" s="137"/>
      <c r="J2" s="137"/>
      <c r="K2" s="137"/>
      <c r="L2" s="137"/>
      <c r="M2" s="137"/>
      <c r="N2" s="137"/>
    </row>
    <row r="3" spans="1:14">
      <c r="A3" s="133"/>
      <c r="B3" s="138"/>
      <c r="C3" s="138"/>
      <c r="D3" s="138"/>
      <c r="E3" s="138"/>
      <c r="F3" s="138"/>
      <c r="G3" s="138"/>
      <c r="H3" s="138"/>
      <c r="I3" s="138"/>
      <c r="J3" s="138"/>
      <c r="K3" s="138"/>
      <c r="L3" s="138"/>
      <c r="M3" s="138"/>
      <c r="N3" s="138"/>
    </row>
    <row r="4" ht="72" customHeight="1" spans="1:14">
      <c r="A4" s="238" t="s">
        <v>53</v>
      </c>
      <c r="B4" s="283" t="s">
        <v>54</v>
      </c>
      <c r="C4" s="283"/>
      <c r="D4" s="283" t="s">
        <v>55</v>
      </c>
      <c r="E4" s="283"/>
      <c r="F4" s="283" t="s">
        <v>56</v>
      </c>
      <c r="G4" s="283"/>
      <c r="H4" s="283" t="s">
        <v>57</v>
      </c>
      <c r="I4" s="283" t="s">
        <v>58</v>
      </c>
      <c r="J4" s="283"/>
      <c r="K4" s="283"/>
      <c r="L4" s="283"/>
      <c r="M4" s="283" t="s">
        <v>59</v>
      </c>
      <c r="N4" s="283"/>
    </row>
    <row r="5" ht="28.8" customHeight="1" spans="1:14">
      <c r="A5" s="238"/>
      <c r="B5" s="283"/>
      <c r="C5" s="283"/>
      <c r="D5" s="283"/>
      <c r="E5" s="283"/>
      <c r="F5" s="283"/>
      <c r="G5" s="283"/>
      <c r="H5" s="283"/>
      <c r="I5" s="283" t="s">
        <v>60</v>
      </c>
      <c r="J5" s="283"/>
      <c r="K5" s="283" t="s">
        <v>61</v>
      </c>
      <c r="L5" s="283"/>
      <c r="M5" s="283"/>
      <c r="N5" s="283"/>
    </row>
    <row r="6" ht="43.2" spans="1:14">
      <c r="A6" s="238"/>
      <c r="B6" s="283" t="s">
        <v>11</v>
      </c>
      <c r="C6" s="283" t="s">
        <v>12</v>
      </c>
      <c r="D6" s="283" t="s">
        <v>11</v>
      </c>
      <c r="E6" s="283" t="s">
        <v>12</v>
      </c>
      <c r="F6" s="283" t="s">
        <v>11</v>
      </c>
      <c r="G6" s="283" t="s">
        <v>12</v>
      </c>
      <c r="H6" s="283" t="s">
        <v>13</v>
      </c>
      <c r="I6" s="283" t="s">
        <v>62</v>
      </c>
      <c r="J6" s="283" t="s">
        <v>63</v>
      </c>
      <c r="K6" s="283" t="s">
        <v>62</v>
      </c>
      <c r="L6" s="283" t="s">
        <v>63</v>
      </c>
      <c r="M6" s="283" t="s">
        <v>16</v>
      </c>
      <c r="N6" s="283" t="s">
        <v>17</v>
      </c>
    </row>
    <row r="7" customHeight="1" spans="1:14">
      <c r="A7" s="238" t="s">
        <v>64</v>
      </c>
      <c r="B7" s="284">
        <v>2500</v>
      </c>
      <c r="C7" s="285">
        <v>98.4251968503937</v>
      </c>
      <c r="D7" s="284">
        <v>2275</v>
      </c>
      <c r="E7" s="285">
        <v>89.5669291338583</v>
      </c>
      <c r="F7" s="284">
        <v>205</v>
      </c>
      <c r="G7" s="285">
        <v>8.07086614173228</v>
      </c>
      <c r="H7" s="286" t="s">
        <v>38</v>
      </c>
      <c r="I7" s="290">
        <v>6000</v>
      </c>
      <c r="J7" s="284">
        <v>13227.6</v>
      </c>
      <c r="K7" s="290">
        <v>5700</v>
      </c>
      <c r="L7" s="284">
        <v>12566.22</v>
      </c>
      <c r="M7" s="284">
        <v>8521</v>
      </c>
      <c r="N7" s="284">
        <v>18785.3966</v>
      </c>
    </row>
    <row r="8" spans="1:14">
      <c r="A8" s="238"/>
      <c r="B8" s="284">
        <v>3000</v>
      </c>
      <c r="C8" s="285">
        <v>118.110236220472</v>
      </c>
      <c r="D8" s="284">
        <v>2525</v>
      </c>
      <c r="E8" s="285">
        <v>99.4094488188976</v>
      </c>
      <c r="F8" s="284">
        <v>205</v>
      </c>
      <c r="G8" s="285">
        <v>8.07086614173228</v>
      </c>
      <c r="H8" s="286" t="s">
        <v>38</v>
      </c>
      <c r="I8" s="290">
        <v>6000</v>
      </c>
      <c r="J8" s="284">
        <v>13227.6</v>
      </c>
      <c r="K8" s="290">
        <v>5700</v>
      </c>
      <c r="L8" s="284">
        <v>12566.22</v>
      </c>
      <c r="M8" s="284">
        <v>8600</v>
      </c>
      <c r="N8" s="284">
        <v>18959.56</v>
      </c>
    </row>
    <row r="9" spans="1:14">
      <c r="A9" s="238"/>
      <c r="B9" s="284">
        <v>3500</v>
      </c>
      <c r="C9" s="285">
        <v>137.795275590551</v>
      </c>
      <c r="D9" s="284">
        <v>2775</v>
      </c>
      <c r="E9" s="285">
        <v>109.251968503937</v>
      </c>
      <c r="F9" s="284">
        <v>205</v>
      </c>
      <c r="G9" s="285">
        <v>8.07086614173228</v>
      </c>
      <c r="H9" s="286" t="s">
        <v>38</v>
      </c>
      <c r="I9" s="290">
        <v>6000</v>
      </c>
      <c r="J9" s="284">
        <v>13227.6</v>
      </c>
      <c r="K9" s="290">
        <v>5700</v>
      </c>
      <c r="L9" s="284">
        <v>12566.22</v>
      </c>
      <c r="M9" s="284">
        <v>8678</v>
      </c>
      <c r="N9" s="284">
        <v>19131.5188</v>
      </c>
    </row>
    <row r="10" spans="1:14">
      <c r="A10" s="238"/>
      <c r="B10" s="284">
        <v>4000</v>
      </c>
      <c r="C10" s="285">
        <v>157.48031496063</v>
      </c>
      <c r="D10" s="284">
        <v>3075</v>
      </c>
      <c r="E10" s="285">
        <v>121.062992125984</v>
      </c>
      <c r="F10" s="284">
        <v>205</v>
      </c>
      <c r="G10" s="285">
        <v>8.07086614173228</v>
      </c>
      <c r="H10" s="286" t="s">
        <v>38</v>
      </c>
      <c r="I10" s="290">
        <v>6000</v>
      </c>
      <c r="J10" s="284">
        <v>13227.6</v>
      </c>
      <c r="K10" s="290">
        <v>5700</v>
      </c>
      <c r="L10" s="284">
        <v>12566.22</v>
      </c>
      <c r="M10" s="284">
        <v>8772</v>
      </c>
      <c r="N10" s="284">
        <v>19338.7512</v>
      </c>
    </row>
    <row r="11" spans="1:14">
      <c r="A11" s="238"/>
      <c r="B11" s="284">
        <v>4500</v>
      </c>
      <c r="C11" s="285">
        <v>177.165354330709</v>
      </c>
      <c r="D11" s="284">
        <v>3325</v>
      </c>
      <c r="E11" s="285">
        <v>130.905511811024</v>
      </c>
      <c r="F11" s="284">
        <v>205</v>
      </c>
      <c r="G11" s="285">
        <v>8.07086614173228</v>
      </c>
      <c r="H11" s="286" t="s">
        <v>38</v>
      </c>
      <c r="I11" s="290">
        <v>6000</v>
      </c>
      <c r="J11" s="284">
        <v>13227.6</v>
      </c>
      <c r="K11" s="290">
        <v>5700</v>
      </c>
      <c r="L11" s="284">
        <v>12566.22</v>
      </c>
      <c r="M11" s="284">
        <v>8919</v>
      </c>
      <c r="N11" s="284">
        <v>19662.8274</v>
      </c>
    </row>
    <row r="12" spans="1:14">
      <c r="A12" s="238"/>
      <c r="B12" s="284">
        <v>5000</v>
      </c>
      <c r="C12" s="285">
        <v>196.850393700787</v>
      </c>
      <c r="D12" s="284">
        <v>3575</v>
      </c>
      <c r="E12" s="285">
        <v>140.748031496063</v>
      </c>
      <c r="F12" s="284">
        <v>205</v>
      </c>
      <c r="G12" s="285">
        <v>8.07086614173228</v>
      </c>
      <c r="H12" s="286" t="s">
        <v>39</v>
      </c>
      <c r="I12" s="290">
        <v>6000</v>
      </c>
      <c r="J12" s="284">
        <v>13227.6</v>
      </c>
      <c r="K12" s="290">
        <v>5700</v>
      </c>
      <c r="L12" s="284">
        <v>12566.22</v>
      </c>
      <c r="M12" s="284">
        <v>8998</v>
      </c>
      <c r="N12" s="284">
        <v>19836.9908</v>
      </c>
    </row>
    <row r="13" spans="1:14">
      <c r="A13" s="238"/>
      <c r="B13" s="284">
        <v>5500</v>
      </c>
      <c r="C13" s="285">
        <v>216.535433070866</v>
      </c>
      <c r="D13" s="284">
        <v>3875</v>
      </c>
      <c r="E13" s="285">
        <v>152.55905511811</v>
      </c>
      <c r="F13" s="284">
        <v>205</v>
      </c>
      <c r="G13" s="285">
        <v>8.07086614173228</v>
      </c>
      <c r="H13" s="286" t="s">
        <v>39</v>
      </c>
      <c r="I13" s="290">
        <v>5700</v>
      </c>
      <c r="J13" s="284">
        <v>12566.22</v>
      </c>
      <c r="K13" s="290">
        <v>5400</v>
      </c>
      <c r="L13" s="284">
        <v>11904.84</v>
      </c>
      <c r="M13" s="284">
        <v>9158</v>
      </c>
      <c r="N13" s="284">
        <v>20189.7268</v>
      </c>
    </row>
    <row r="14" spans="1:14">
      <c r="A14" s="238"/>
      <c r="B14" s="284">
        <v>6000</v>
      </c>
      <c r="C14" s="285">
        <v>236.220472440945</v>
      </c>
      <c r="D14" s="284">
        <v>4125</v>
      </c>
      <c r="E14" s="285">
        <v>162.40157480315</v>
      </c>
      <c r="F14" s="284">
        <v>205</v>
      </c>
      <c r="G14" s="285">
        <v>8.07086614173228</v>
      </c>
      <c r="H14" s="286" t="s">
        <v>39</v>
      </c>
      <c r="I14" s="290">
        <v>5400</v>
      </c>
      <c r="J14" s="284">
        <v>11904.84</v>
      </c>
      <c r="K14" s="290">
        <v>5100</v>
      </c>
      <c r="L14" s="284">
        <v>11243.46</v>
      </c>
      <c r="M14" s="284">
        <v>9237</v>
      </c>
      <c r="N14" s="284">
        <v>20363.8902</v>
      </c>
    </row>
    <row r="15" ht="57.6" customHeight="1" spans="1:14">
      <c r="A15" s="238" t="s">
        <v>65</v>
      </c>
      <c r="B15" s="284">
        <v>2500</v>
      </c>
      <c r="C15" s="285">
        <v>98.4251968503937</v>
      </c>
      <c r="D15" s="284">
        <v>2275</v>
      </c>
      <c r="E15" s="285">
        <v>89.5669291338583</v>
      </c>
      <c r="F15" s="284">
        <v>910</v>
      </c>
      <c r="G15" s="285">
        <v>35.8267716535433</v>
      </c>
      <c r="H15" s="286" t="s">
        <v>38</v>
      </c>
      <c r="I15" s="290">
        <v>6000</v>
      </c>
      <c r="J15" s="284">
        <v>13227.6</v>
      </c>
      <c r="K15" s="290">
        <v>5700</v>
      </c>
      <c r="L15" s="284">
        <v>12566.22</v>
      </c>
      <c r="M15" s="284">
        <v>8608</v>
      </c>
      <c r="N15" s="284">
        <v>18977.1968</v>
      </c>
    </row>
    <row r="16" spans="1:14">
      <c r="A16" s="238"/>
      <c r="B16" s="284">
        <v>3000</v>
      </c>
      <c r="C16" s="285">
        <v>118.110236220472</v>
      </c>
      <c r="D16" s="284">
        <v>2525</v>
      </c>
      <c r="E16" s="285">
        <v>99.4094488188976</v>
      </c>
      <c r="F16" s="284">
        <v>1160</v>
      </c>
      <c r="G16" s="285">
        <v>45.6692913385827</v>
      </c>
      <c r="H16" s="286" t="s">
        <v>38</v>
      </c>
      <c r="I16" s="290">
        <v>6000</v>
      </c>
      <c r="J16" s="284">
        <v>13227.6</v>
      </c>
      <c r="K16" s="290">
        <v>5700</v>
      </c>
      <c r="L16" s="284">
        <v>12566.22</v>
      </c>
      <c r="M16" s="284">
        <v>8675</v>
      </c>
      <c r="N16" s="284">
        <v>19124.905</v>
      </c>
    </row>
    <row r="17" customHeight="1" spans="1:14">
      <c r="A17" s="238" t="s">
        <v>66</v>
      </c>
      <c r="B17" s="284">
        <v>4000</v>
      </c>
      <c r="C17" s="285">
        <v>157.48031496063</v>
      </c>
      <c r="D17" s="284">
        <v>2565</v>
      </c>
      <c r="E17" s="285">
        <v>100.984251968504</v>
      </c>
      <c r="F17" s="284">
        <v>1200</v>
      </c>
      <c r="G17" s="285">
        <v>47.244094488189</v>
      </c>
      <c r="H17" s="286" t="s">
        <v>38</v>
      </c>
      <c r="I17" s="290">
        <v>5600</v>
      </c>
      <c r="J17" s="284">
        <v>12345.76</v>
      </c>
      <c r="K17" s="290">
        <v>5300</v>
      </c>
      <c r="L17" s="284">
        <v>11684.38</v>
      </c>
      <c r="M17" s="284">
        <v>9132</v>
      </c>
      <c r="N17" s="284">
        <v>20132.4072</v>
      </c>
    </row>
    <row r="18" spans="1:14">
      <c r="A18" s="238"/>
      <c r="B18" s="284">
        <v>4500</v>
      </c>
      <c r="C18" s="285">
        <v>177.165354330709</v>
      </c>
      <c r="D18" s="284">
        <v>2735</v>
      </c>
      <c r="E18" s="285">
        <v>107.677165354331</v>
      </c>
      <c r="F18" s="284">
        <v>1370</v>
      </c>
      <c r="G18" s="285">
        <v>53.9370078740157</v>
      </c>
      <c r="H18" s="286" t="s">
        <v>38</v>
      </c>
      <c r="I18" s="290">
        <v>5600</v>
      </c>
      <c r="J18" s="284">
        <v>12345.76</v>
      </c>
      <c r="K18" s="290">
        <v>5300</v>
      </c>
      <c r="L18" s="284">
        <v>11684.38</v>
      </c>
      <c r="M18" s="284">
        <v>9214</v>
      </c>
      <c r="N18" s="284">
        <v>20313.1844</v>
      </c>
    </row>
    <row r="19" spans="1:14">
      <c r="A19" s="238"/>
      <c r="B19" s="284">
        <v>5000</v>
      </c>
      <c r="C19" s="285">
        <v>196.850393700787</v>
      </c>
      <c r="D19" s="284">
        <v>2902</v>
      </c>
      <c r="E19" s="285">
        <v>114.251968503937</v>
      </c>
      <c r="F19" s="284">
        <v>1537</v>
      </c>
      <c r="G19" s="285">
        <v>60.5118110236221</v>
      </c>
      <c r="H19" s="286" t="s">
        <v>39</v>
      </c>
      <c r="I19" s="290">
        <v>5600</v>
      </c>
      <c r="J19" s="284">
        <v>12345.76</v>
      </c>
      <c r="K19" s="290">
        <v>5300</v>
      </c>
      <c r="L19" s="284">
        <v>11684.38</v>
      </c>
      <c r="M19" s="284">
        <v>9294</v>
      </c>
      <c r="N19" s="284">
        <v>20489.5524</v>
      </c>
    </row>
    <row r="20" spans="1:14">
      <c r="A20" s="238"/>
      <c r="B20" s="284">
        <v>5500</v>
      </c>
      <c r="C20" s="285">
        <v>216.535433070866</v>
      </c>
      <c r="D20" s="284">
        <v>3068</v>
      </c>
      <c r="E20" s="285">
        <v>120.787401574803</v>
      </c>
      <c r="F20" s="284">
        <v>1703</v>
      </c>
      <c r="G20" s="285">
        <v>67.0472440944882</v>
      </c>
      <c r="H20" s="286" t="s">
        <v>39</v>
      </c>
      <c r="I20" s="290">
        <v>5400</v>
      </c>
      <c r="J20" s="284">
        <v>11904.84</v>
      </c>
      <c r="K20" s="290">
        <v>5100</v>
      </c>
      <c r="L20" s="284">
        <v>11243.46</v>
      </c>
      <c r="M20" s="284">
        <v>9443</v>
      </c>
      <c r="N20" s="284">
        <v>20818.0378</v>
      </c>
    </row>
    <row r="21" spans="1:14">
      <c r="A21" s="238"/>
      <c r="B21" s="284">
        <v>6000</v>
      </c>
      <c r="C21" s="285">
        <v>236.220472440945</v>
      </c>
      <c r="D21" s="284">
        <v>3234</v>
      </c>
      <c r="E21" s="285">
        <v>127.322834645669</v>
      </c>
      <c r="F21" s="284">
        <v>1869</v>
      </c>
      <c r="G21" s="285">
        <v>73.5826771653543</v>
      </c>
      <c r="H21" s="286" t="s">
        <v>39</v>
      </c>
      <c r="I21" s="290">
        <v>5100</v>
      </c>
      <c r="J21" s="284">
        <v>11243.46</v>
      </c>
      <c r="K21" s="290">
        <v>4800</v>
      </c>
      <c r="L21" s="284">
        <v>10582.08</v>
      </c>
      <c r="M21" s="284">
        <v>9510</v>
      </c>
      <c r="N21" s="284">
        <v>20965.746</v>
      </c>
    </row>
    <row r="22" spans="1:14">
      <c r="A22" s="238"/>
      <c r="B22" s="284">
        <v>6500</v>
      </c>
      <c r="C22" s="285">
        <v>255.905511811024</v>
      </c>
      <c r="D22" s="284">
        <v>3485</v>
      </c>
      <c r="E22" s="285">
        <v>137.204724409449</v>
      </c>
      <c r="F22" s="284">
        <v>2120</v>
      </c>
      <c r="G22" s="285">
        <v>83.4645669291339</v>
      </c>
      <c r="H22" s="286" t="s">
        <v>39</v>
      </c>
      <c r="I22" s="290">
        <v>4600</v>
      </c>
      <c r="J22" s="284">
        <v>10141.16</v>
      </c>
      <c r="K22" s="290">
        <v>4300</v>
      </c>
      <c r="L22" s="284">
        <v>9479.78</v>
      </c>
      <c r="M22" s="284">
        <v>9539</v>
      </c>
      <c r="N22" s="284">
        <v>21029.6794</v>
      </c>
    </row>
  </sheetData>
  <mergeCells count="14">
    <mergeCell ref="E1:J1"/>
    <mergeCell ref="K1:N1"/>
    <mergeCell ref="I4:L4"/>
    <mergeCell ref="I5:J5"/>
    <mergeCell ref="K5:L5"/>
    <mergeCell ref="A4:A6"/>
    <mergeCell ref="A7:A14"/>
    <mergeCell ref="A15:A16"/>
    <mergeCell ref="A17:A22"/>
    <mergeCell ref="H4:H5"/>
    <mergeCell ref="B4:C5"/>
    <mergeCell ref="D4:E5"/>
    <mergeCell ref="F4:G5"/>
    <mergeCell ref="M4:N5"/>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H4" sqref="H4:H5"/>
    </sheetView>
  </sheetViews>
  <sheetFormatPr defaultColWidth="8.88888888888889" defaultRowHeight="14.4"/>
  <sheetData>
    <row r="1" ht="33.6" customHeight="1" spans="1:15">
      <c r="A1" s="133"/>
      <c r="B1" s="134"/>
      <c r="C1" s="134"/>
      <c r="D1" s="134"/>
      <c r="E1" s="282" t="s">
        <v>52</v>
      </c>
      <c r="F1" s="282"/>
      <c r="G1" s="282"/>
      <c r="H1" s="282"/>
      <c r="I1" s="282"/>
      <c r="J1" s="282"/>
      <c r="K1" s="135" t="s">
        <v>68</v>
      </c>
      <c r="L1" s="135"/>
      <c r="M1" s="135"/>
      <c r="N1" s="135"/>
      <c r="O1" s="288"/>
    </row>
    <row r="2" spans="1:15">
      <c r="A2" s="136"/>
      <c r="B2" s="137"/>
      <c r="C2" s="137"/>
      <c r="D2" s="137"/>
      <c r="E2" s="137"/>
      <c r="F2" s="137"/>
      <c r="G2" s="137"/>
      <c r="H2" s="137"/>
      <c r="I2" s="137"/>
      <c r="J2" s="137"/>
      <c r="K2" s="137"/>
      <c r="L2" s="137"/>
      <c r="M2" s="137"/>
      <c r="N2" s="137"/>
      <c r="O2" s="289"/>
    </row>
    <row r="3" spans="1:15">
      <c r="A3" s="133"/>
      <c r="B3" s="138"/>
      <c r="C3" s="138"/>
      <c r="D3" s="138"/>
      <c r="E3" s="138"/>
      <c r="F3" s="138"/>
      <c r="G3" s="138"/>
      <c r="H3" s="138"/>
      <c r="I3" s="138"/>
      <c r="J3" s="138"/>
      <c r="K3" s="138"/>
      <c r="L3" s="138"/>
      <c r="M3" s="138"/>
      <c r="N3" s="138"/>
      <c r="O3" s="289"/>
    </row>
    <row r="4" ht="72" customHeight="1" spans="1:15">
      <c r="A4" s="238" t="s">
        <v>53</v>
      </c>
      <c r="B4" s="283" t="s">
        <v>54</v>
      </c>
      <c r="C4" s="283"/>
      <c r="D4" s="283" t="s">
        <v>55</v>
      </c>
      <c r="E4" s="283"/>
      <c r="F4" s="283" t="s">
        <v>56</v>
      </c>
      <c r="G4" s="283"/>
      <c r="H4" s="283" t="s">
        <v>57</v>
      </c>
      <c r="I4" s="283" t="s">
        <v>58</v>
      </c>
      <c r="J4" s="283"/>
      <c r="K4" s="283"/>
      <c r="L4" s="283"/>
      <c r="M4" s="283" t="s">
        <v>59</v>
      </c>
      <c r="N4" s="283"/>
      <c r="O4" s="289"/>
    </row>
    <row r="5" ht="28.8" customHeight="1" spans="1:15">
      <c r="A5" s="238"/>
      <c r="B5" s="283"/>
      <c r="C5" s="283"/>
      <c r="D5" s="283"/>
      <c r="E5" s="283"/>
      <c r="F5" s="283"/>
      <c r="G5" s="283"/>
      <c r="H5" s="283"/>
      <c r="I5" s="283" t="s">
        <v>60</v>
      </c>
      <c r="J5" s="283"/>
      <c r="K5" s="283" t="s">
        <v>61</v>
      </c>
      <c r="L5" s="283"/>
      <c r="M5" s="283"/>
      <c r="N5" s="283"/>
      <c r="O5" s="289"/>
    </row>
    <row r="6" ht="43.2" spans="1:15">
      <c r="A6" s="238"/>
      <c r="B6" s="283" t="s">
        <v>11</v>
      </c>
      <c r="C6" s="283" t="s">
        <v>12</v>
      </c>
      <c r="D6" s="283" t="s">
        <v>11</v>
      </c>
      <c r="E6" s="283" t="s">
        <v>12</v>
      </c>
      <c r="F6" s="283" t="s">
        <v>11</v>
      </c>
      <c r="G6" s="283" t="s">
        <v>12</v>
      </c>
      <c r="H6" s="283" t="s">
        <v>13</v>
      </c>
      <c r="I6" s="283" t="s">
        <v>62</v>
      </c>
      <c r="J6" s="283" t="s">
        <v>63</v>
      </c>
      <c r="K6" s="283" t="s">
        <v>62</v>
      </c>
      <c r="L6" s="283" t="s">
        <v>63</v>
      </c>
      <c r="M6" s="283" t="s">
        <v>16</v>
      </c>
      <c r="N6" s="283" t="s">
        <v>17</v>
      </c>
      <c r="O6" s="289"/>
    </row>
    <row r="7" customHeight="1" spans="1:15">
      <c r="A7" s="238" t="s">
        <v>64</v>
      </c>
      <c r="B7" s="284">
        <v>2500</v>
      </c>
      <c r="C7" s="285">
        <v>98.4251968503937</v>
      </c>
      <c r="D7" s="284">
        <v>2275</v>
      </c>
      <c r="E7" s="285">
        <v>89.5669291338583</v>
      </c>
      <c r="F7" s="284">
        <v>205</v>
      </c>
      <c r="G7" s="285">
        <v>8.07086614173228</v>
      </c>
      <c r="H7" s="286" t="s">
        <v>38</v>
      </c>
      <c r="I7" s="290">
        <v>7000</v>
      </c>
      <c r="J7" s="284">
        <v>15432.2</v>
      </c>
      <c r="K7" s="290">
        <v>6700</v>
      </c>
      <c r="L7" s="284">
        <v>14770.82</v>
      </c>
      <c r="M7" s="284">
        <v>9121</v>
      </c>
      <c r="N7" s="284">
        <v>20108.1566</v>
      </c>
      <c r="O7" s="289"/>
    </row>
    <row r="8" spans="1:15">
      <c r="A8" s="238"/>
      <c r="B8" s="284">
        <v>3000</v>
      </c>
      <c r="C8" s="285">
        <v>118.110236220472</v>
      </c>
      <c r="D8" s="284">
        <v>2525</v>
      </c>
      <c r="E8" s="285">
        <v>99.4094488188976</v>
      </c>
      <c r="F8" s="284">
        <v>205</v>
      </c>
      <c r="G8" s="285">
        <v>8.07086614173228</v>
      </c>
      <c r="H8" s="286" t="s">
        <v>38</v>
      </c>
      <c r="I8" s="290">
        <v>7000</v>
      </c>
      <c r="J8" s="284">
        <v>15432.2</v>
      </c>
      <c r="K8" s="290">
        <v>6700</v>
      </c>
      <c r="L8" s="284">
        <v>14770.82</v>
      </c>
      <c r="M8" s="284">
        <v>9200</v>
      </c>
      <c r="N8" s="284">
        <v>20282.32</v>
      </c>
      <c r="O8" s="289"/>
    </row>
    <row r="9" spans="1:15">
      <c r="A9" s="238"/>
      <c r="B9" s="284">
        <v>3500</v>
      </c>
      <c r="C9" s="285">
        <v>137.795275590551</v>
      </c>
      <c r="D9" s="284">
        <v>2775</v>
      </c>
      <c r="E9" s="285">
        <v>109.251968503937</v>
      </c>
      <c r="F9" s="284">
        <v>205</v>
      </c>
      <c r="G9" s="285">
        <v>8.07086614173228</v>
      </c>
      <c r="H9" s="286" t="s">
        <v>38</v>
      </c>
      <c r="I9" s="290">
        <v>7000</v>
      </c>
      <c r="J9" s="284">
        <v>15432.2</v>
      </c>
      <c r="K9" s="290">
        <v>6700</v>
      </c>
      <c r="L9" s="284">
        <v>14770.82</v>
      </c>
      <c r="M9" s="284">
        <v>9278</v>
      </c>
      <c r="N9" s="284">
        <v>20454.2788</v>
      </c>
      <c r="O9" s="289"/>
    </row>
    <row r="10" spans="1:15">
      <c r="A10" s="238"/>
      <c r="B10" s="284">
        <v>4000</v>
      </c>
      <c r="C10" s="285">
        <v>157.48031496063</v>
      </c>
      <c r="D10" s="284">
        <v>3075</v>
      </c>
      <c r="E10" s="285">
        <v>121.062992125984</v>
      </c>
      <c r="F10" s="284">
        <v>205</v>
      </c>
      <c r="G10" s="285">
        <v>8.07086614173228</v>
      </c>
      <c r="H10" s="286" t="s">
        <v>38</v>
      </c>
      <c r="I10" s="290">
        <v>7000</v>
      </c>
      <c r="J10" s="284">
        <v>15432.2</v>
      </c>
      <c r="K10" s="290">
        <v>6700</v>
      </c>
      <c r="L10" s="284">
        <v>14770.82</v>
      </c>
      <c r="M10" s="284">
        <v>9372</v>
      </c>
      <c r="N10" s="284">
        <v>20661.5112</v>
      </c>
      <c r="O10" s="289"/>
    </row>
    <row r="11" spans="1:15">
      <c r="A11" s="238"/>
      <c r="B11" s="284">
        <v>4500</v>
      </c>
      <c r="C11" s="285">
        <v>177.165354330709</v>
      </c>
      <c r="D11" s="284">
        <v>3325</v>
      </c>
      <c r="E11" s="285">
        <v>130.905511811024</v>
      </c>
      <c r="F11" s="284">
        <v>205</v>
      </c>
      <c r="G11" s="285">
        <v>8.07086614173228</v>
      </c>
      <c r="H11" s="286" t="s">
        <v>38</v>
      </c>
      <c r="I11" s="290">
        <v>7000</v>
      </c>
      <c r="J11" s="284">
        <v>15432.2</v>
      </c>
      <c r="K11" s="290">
        <v>6700</v>
      </c>
      <c r="L11" s="284">
        <v>14770.82</v>
      </c>
      <c r="M11" s="284">
        <v>9519</v>
      </c>
      <c r="N11" s="284">
        <v>20985.5874</v>
      </c>
      <c r="O11" s="289"/>
    </row>
    <row r="12" spans="1:15">
      <c r="A12" s="238"/>
      <c r="B12" s="284">
        <v>5000</v>
      </c>
      <c r="C12" s="285">
        <v>196.850393700787</v>
      </c>
      <c r="D12" s="284">
        <v>3575</v>
      </c>
      <c r="E12" s="285">
        <v>140.748031496063</v>
      </c>
      <c r="F12" s="284">
        <v>205</v>
      </c>
      <c r="G12" s="285">
        <v>8.07086614173228</v>
      </c>
      <c r="H12" s="286" t="s">
        <v>39</v>
      </c>
      <c r="I12" s="290">
        <v>7000</v>
      </c>
      <c r="J12" s="284">
        <v>15432.2</v>
      </c>
      <c r="K12" s="290">
        <v>6700</v>
      </c>
      <c r="L12" s="284">
        <v>14770.82</v>
      </c>
      <c r="M12" s="284">
        <v>9598</v>
      </c>
      <c r="N12" s="284">
        <v>21159.7508</v>
      </c>
      <c r="O12" s="289"/>
    </row>
    <row r="13" spans="1:15">
      <c r="A13" s="238"/>
      <c r="B13" s="284">
        <v>5500</v>
      </c>
      <c r="C13" s="285">
        <v>216.535433070866</v>
      </c>
      <c r="D13" s="284">
        <v>3875</v>
      </c>
      <c r="E13" s="285">
        <v>152.55905511811</v>
      </c>
      <c r="F13" s="284">
        <v>205</v>
      </c>
      <c r="G13" s="285">
        <v>8.07086614173228</v>
      </c>
      <c r="H13" s="286" t="s">
        <v>39</v>
      </c>
      <c r="I13" s="290">
        <v>6600</v>
      </c>
      <c r="J13" s="284">
        <v>14550.36</v>
      </c>
      <c r="K13" s="290">
        <v>6300</v>
      </c>
      <c r="L13" s="284">
        <v>13888.98</v>
      </c>
      <c r="M13" s="284">
        <v>9758</v>
      </c>
      <c r="N13" s="284">
        <v>21512.4868</v>
      </c>
      <c r="O13" s="289"/>
    </row>
    <row r="14" spans="1:15">
      <c r="A14" s="238"/>
      <c r="B14" s="284">
        <v>6000</v>
      </c>
      <c r="C14" s="285">
        <v>236.220472440945</v>
      </c>
      <c r="D14" s="284">
        <v>4125</v>
      </c>
      <c r="E14" s="285">
        <v>162.40157480315</v>
      </c>
      <c r="F14" s="284">
        <v>205</v>
      </c>
      <c r="G14" s="285">
        <v>8.07086614173228</v>
      </c>
      <c r="H14" s="286" t="s">
        <v>39</v>
      </c>
      <c r="I14" s="290">
        <v>6400</v>
      </c>
      <c r="J14" s="284">
        <v>14109.44</v>
      </c>
      <c r="K14" s="290">
        <v>6100</v>
      </c>
      <c r="L14" s="284">
        <v>13448.06</v>
      </c>
      <c r="M14" s="284">
        <v>9837</v>
      </c>
      <c r="N14" s="284">
        <v>21686.6502</v>
      </c>
      <c r="O14" s="289"/>
    </row>
    <row r="15" ht="57.6" customHeight="1" spans="1:15">
      <c r="A15" s="238" t="s">
        <v>65</v>
      </c>
      <c r="B15" s="284">
        <v>2500</v>
      </c>
      <c r="C15" s="285">
        <v>98.4251968503937</v>
      </c>
      <c r="D15" s="284">
        <v>2275</v>
      </c>
      <c r="E15" s="285">
        <v>89.5669291338583</v>
      </c>
      <c r="F15" s="284">
        <v>910</v>
      </c>
      <c r="G15" s="285">
        <v>35.8267716535433</v>
      </c>
      <c r="H15" s="286" t="s">
        <v>38</v>
      </c>
      <c r="I15" s="290">
        <v>7000</v>
      </c>
      <c r="J15" s="284">
        <v>15432.2</v>
      </c>
      <c r="K15" s="290">
        <v>6700</v>
      </c>
      <c r="L15" s="284">
        <v>14770.82</v>
      </c>
      <c r="M15" s="284">
        <v>9208</v>
      </c>
      <c r="N15" s="284">
        <v>20299.9568</v>
      </c>
      <c r="O15" s="289"/>
    </row>
    <row r="16" spans="1:15">
      <c r="A16" s="238"/>
      <c r="B16" s="284">
        <v>3000</v>
      </c>
      <c r="C16" s="285">
        <v>118.110236220472</v>
      </c>
      <c r="D16" s="284">
        <v>2525</v>
      </c>
      <c r="E16" s="285">
        <v>99.4094488188976</v>
      </c>
      <c r="F16" s="284">
        <v>1160</v>
      </c>
      <c r="G16" s="285">
        <v>45.6692913385827</v>
      </c>
      <c r="H16" s="286" t="s">
        <v>38</v>
      </c>
      <c r="I16" s="290">
        <v>7000</v>
      </c>
      <c r="J16" s="284">
        <v>15432.2</v>
      </c>
      <c r="K16" s="290">
        <v>6700</v>
      </c>
      <c r="L16" s="284">
        <v>14770.82</v>
      </c>
      <c r="M16" s="284">
        <v>9275</v>
      </c>
      <c r="N16" s="284">
        <v>20447.665</v>
      </c>
      <c r="O16" s="289"/>
    </row>
    <row r="17" customHeight="1" spans="1:15">
      <c r="A17" s="238" t="s">
        <v>66</v>
      </c>
      <c r="B17" s="284">
        <v>4000</v>
      </c>
      <c r="C17" s="285">
        <v>157.48031496063</v>
      </c>
      <c r="D17" s="284">
        <v>2565</v>
      </c>
      <c r="E17" s="285">
        <v>100.984251968504</v>
      </c>
      <c r="F17" s="284">
        <v>1200</v>
      </c>
      <c r="G17" s="285">
        <v>47.244094488189</v>
      </c>
      <c r="H17" s="286" t="s">
        <v>38</v>
      </c>
      <c r="I17" s="290">
        <v>6200</v>
      </c>
      <c r="J17" s="284">
        <v>13668.52</v>
      </c>
      <c r="K17" s="290">
        <v>5900</v>
      </c>
      <c r="L17" s="284">
        <v>13007.14</v>
      </c>
      <c r="M17" s="284">
        <v>9732</v>
      </c>
      <c r="N17" s="284">
        <v>21455.1672</v>
      </c>
      <c r="O17" s="289"/>
    </row>
    <row r="18" spans="1:15">
      <c r="A18" s="238"/>
      <c r="B18" s="284">
        <v>4500</v>
      </c>
      <c r="C18" s="285">
        <v>177.165354330709</v>
      </c>
      <c r="D18" s="284">
        <v>2735</v>
      </c>
      <c r="E18" s="285">
        <v>107.677165354331</v>
      </c>
      <c r="F18" s="284">
        <v>1370</v>
      </c>
      <c r="G18" s="285">
        <v>53.9370078740157</v>
      </c>
      <c r="H18" s="286" t="s">
        <v>38</v>
      </c>
      <c r="I18" s="290">
        <v>6200</v>
      </c>
      <c r="J18" s="284">
        <v>13668.52</v>
      </c>
      <c r="K18" s="290">
        <v>5900</v>
      </c>
      <c r="L18" s="284">
        <v>13007.14</v>
      </c>
      <c r="M18" s="284">
        <v>9814</v>
      </c>
      <c r="N18" s="284">
        <v>21635.9444</v>
      </c>
      <c r="O18" s="289"/>
    </row>
    <row r="19" spans="1:15">
      <c r="A19" s="238"/>
      <c r="B19" s="284">
        <v>5000</v>
      </c>
      <c r="C19" s="285">
        <v>196.850393700787</v>
      </c>
      <c r="D19" s="284">
        <v>2902</v>
      </c>
      <c r="E19" s="285">
        <v>114.251968503937</v>
      </c>
      <c r="F19" s="284">
        <v>1537</v>
      </c>
      <c r="G19" s="285">
        <v>60.5118110236221</v>
      </c>
      <c r="H19" s="286" t="s">
        <v>39</v>
      </c>
      <c r="I19" s="290">
        <v>6200</v>
      </c>
      <c r="J19" s="284">
        <v>13668.52</v>
      </c>
      <c r="K19" s="290">
        <v>5900</v>
      </c>
      <c r="L19" s="284">
        <v>13007.14</v>
      </c>
      <c r="M19" s="284">
        <v>9894</v>
      </c>
      <c r="N19" s="284">
        <v>21812.3124</v>
      </c>
      <c r="O19" s="289"/>
    </row>
    <row r="20" spans="1:15">
      <c r="A20" s="238"/>
      <c r="B20" s="284">
        <v>5500</v>
      </c>
      <c r="C20" s="285">
        <v>216.535433070866</v>
      </c>
      <c r="D20" s="284">
        <v>3068</v>
      </c>
      <c r="E20" s="285">
        <v>120.787401574803</v>
      </c>
      <c r="F20" s="284">
        <v>1703</v>
      </c>
      <c r="G20" s="285">
        <v>67.0472440944882</v>
      </c>
      <c r="H20" s="286" t="s">
        <v>39</v>
      </c>
      <c r="I20" s="290">
        <v>6000</v>
      </c>
      <c r="J20" s="284">
        <v>13227.6</v>
      </c>
      <c r="K20" s="290">
        <v>5700</v>
      </c>
      <c r="L20" s="284">
        <v>12566.22</v>
      </c>
      <c r="M20" s="284">
        <v>10043</v>
      </c>
      <c r="N20" s="284">
        <v>22140.7978</v>
      </c>
      <c r="O20" s="289"/>
    </row>
    <row r="21" spans="1:15">
      <c r="A21" s="238"/>
      <c r="B21" s="284">
        <v>6000</v>
      </c>
      <c r="C21" s="285">
        <v>236.220472440945</v>
      </c>
      <c r="D21" s="284">
        <v>3234</v>
      </c>
      <c r="E21" s="285">
        <v>127.322834645669</v>
      </c>
      <c r="F21" s="284">
        <v>1869</v>
      </c>
      <c r="G21" s="285">
        <v>73.5826771653543</v>
      </c>
      <c r="H21" s="286" t="s">
        <v>39</v>
      </c>
      <c r="I21" s="290">
        <v>5600</v>
      </c>
      <c r="J21" s="284">
        <v>12345.76</v>
      </c>
      <c r="K21" s="290">
        <v>5300</v>
      </c>
      <c r="L21" s="284">
        <v>11684.38</v>
      </c>
      <c r="M21" s="284">
        <v>10110</v>
      </c>
      <c r="N21" s="284">
        <v>22288.506</v>
      </c>
      <c r="O21" s="289"/>
    </row>
    <row r="22" spans="1:15">
      <c r="A22" s="238"/>
      <c r="B22" s="284">
        <v>6500</v>
      </c>
      <c r="C22" s="285">
        <v>255.905511811024</v>
      </c>
      <c r="D22" s="284">
        <v>3485</v>
      </c>
      <c r="E22" s="285">
        <v>137.204724409449</v>
      </c>
      <c r="F22" s="284">
        <v>2120</v>
      </c>
      <c r="G22" s="285">
        <v>83.4645669291339</v>
      </c>
      <c r="H22" s="286" t="s">
        <v>39</v>
      </c>
      <c r="I22" s="290">
        <v>5000</v>
      </c>
      <c r="J22" s="284">
        <v>11023</v>
      </c>
      <c r="K22" s="290">
        <v>4700</v>
      </c>
      <c r="L22" s="284">
        <v>10361.62</v>
      </c>
      <c r="M22" s="284">
        <v>10139</v>
      </c>
      <c r="N22" s="284">
        <v>22352.4394</v>
      </c>
      <c r="O22" s="289"/>
    </row>
    <row r="23" spans="1:15">
      <c r="A23" s="235"/>
      <c r="B23" s="235"/>
      <c r="C23" s="235"/>
      <c r="D23" s="235"/>
      <c r="E23" s="235"/>
      <c r="F23" s="235"/>
      <c r="G23" s="235"/>
      <c r="H23" s="235"/>
      <c r="I23" s="235"/>
      <c r="J23" s="235"/>
      <c r="K23" s="235"/>
      <c r="L23" s="235"/>
      <c r="M23" s="235"/>
      <c r="N23" s="235"/>
      <c r="O23" s="289"/>
    </row>
    <row r="24" ht="33.6" customHeight="1" spans="1:15">
      <c r="A24" s="133"/>
      <c r="B24" s="134"/>
      <c r="C24" s="134"/>
      <c r="D24" s="134"/>
      <c r="E24" s="282" t="s">
        <v>52</v>
      </c>
      <c r="F24" s="282"/>
      <c r="G24" s="282"/>
      <c r="H24" s="282"/>
      <c r="I24" s="282"/>
      <c r="J24" s="282"/>
      <c r="K24" s="135" t="s">
        <v>69</v>
      </c>
      <c r="L24" s="135"/>
      <c r="M24" s="135"/>
      <c r="N24" s="135"/>
      <c r="O24" s="288"/>
    </row>
    <row r="25" spans="1:15">
      <c r="A25" s="136"/>
      <c r="B25" s="137"/>
      <c r="C25" s="137"/>
      <c r="D25" s="137"/>
      <c r="E25" s="137"/>
      <c r="F25" s="137"/>
      <c r="G25" s="137"/>
      <c r="H25" s="137"/>
      <c r="I25" s="137"/>
      <c r="J25" s="137"/>
      <c r="K25" s="137"/>
      <c r="L25" s="137"/>
      <c r="M25" s="137"/>
      <c r="N25" s="137"/>
      <c r="O25" s="289"/>
    </row>
    <row r="26" spans="1:15">
      <c r="A26" s="133"/>
      <c r="B26" s="138"/>
      <c r="C26" s="138"/>
      <c r="D26" s="138"/>
      <c r="E26" s="138"/>
      <c r="F26" s="138"/>
      <c r="G26" s="138"/>
      <c r="H26" s="138"/>
      <c r="I26" s="138"/>
      <c r="J26" s="138"/>
      <c r="K26" s="138"/>
      <c r="L26" s="138"/>
      <c r="M26" s="138"/>
      <c r="N26" s="138"/>
      <c r="O26" s="289"/>
    </row>
    <row r="27" ht="72" customHeight="1" spans="1:15">
      <c r="A27" s="238" t="s">
        <v>53</v>
      </c>
      <c r="B27" s="283" t="s">
        <v>54</v>
      </c>
      <c r="C27" s="283"/>
      <c r="D27" s="283" t="s">
        <v>55</v>
      </c>
      <c r="E27" s="283"/>
      <c r="F27" s="283" t="s">
        <v>56</v>
      </c>
      <c r="G27" s="283"/>
      <c r="H27" s="283" t="s">
        <v>57</v>
      </c>
      <c r="I27" s="283" t="s">
        <v>58</v>
      </c>
      <c r="J27" s="283"/>
      <c r="K27" s="283"/>
      <c r="L27" s="283"/>
      <c r="M27" s="283" t="s">
        <v>59</v>
      </c>
      <c r="N27" s="283"/>
      <c r="O27" s="289"/>
    </row>
    <row r="28" ht="28.8" customHeight="1" spans="1:15">
      <c r="A28" s="238"/>
      <c r="B28" s="283"/>
      <c r="C28" s="283"/>
      <c r="D28" s="283"/>
      <c r="E28" s="283"/>
      <c r="F28" s="283"/>
      <c r="G28" s="283"/>
      <c r="H28" s="283"/>
      <c r="I28" s="283" t="s">
        <v>60</v>
      </c>
      <c r="J28" s="283"/>
      <c r="K28" s="283" t="s">
        <v>61</v>
      </c>
      <c r="L28" s="283"/>
      <c r="M28" s="283"/>
      <c r="N28" s="283"/>
      <c r="O28" s="289"/>
    </row>
    <row r="29" ht="43.2" spans="1:15">
      <c r="A29" s="238"/>
      <c r="B29" s="283" t="s">
        <v>11</v>
      </c>
      <c r="C29" s="283" t="s">
        <v>12</v>
      </c>
      <c r="D29" s="283" t="s">
        <v>11</v>
      </c>
      <c r="E29" s="283" t="s">
        <v>12</v>
      </c>
      <c r="F29" s="283" t="s">
        <v>11</v>
      </c>
      <c r="G29" s="283" t="s">
        <v>12</v>
      </c>
      <c r="H29" s="283" t="s">
        <v>13</v>
      </c>
      <c r="I29" s="283" t="s">
        <v>62</v>
      </c>
      <c r="J29" s="283" t="s">
        <v>63</v>
      </c>
      <c r="K29" s="283" t="s">
        <v>62</v>
      </c>
      <c r="L29" s="283" t="s">
        <v>63</v>
      </c>
      <c r="M29" s="283" t="s">
        <v>16</v>
      </c>
      <c r="N29" s="283" t="s">
        <v>17</v>
      </c>
      <c r="O29" s="289"/>
    </row>
    <row r="30" customHeight="1" spans="1:15">
      <c r="A30" s="238" t="s">
        <v>64</v>
      </c>
      <c r="B30" s="284">
        <v>2500</v>
      </c>
      <c r="C30" s="285">
        <v>98.4251968503937</v>
      </c>
      <c r="D30" s="284">
        <v>2275</v>
      </c>
      <c r="E30" s="285">
        <v>89.5669291338583</v>
      </c>
      <c r="F30" s="284">
        <v>205</v>
      </c>
      <c r="G30" s="285">
        <v>8.07086614173228</v>
      </c>
      <c r="H30" s="286" t="s">
        <v>38</v>
      </c>
      <c r="I30" s="290">
        <v>7000</v>
      </c>
      <c r="J30" s="284">
        <v>15432.2</v>
      </c>
      <c r="K30" s="290">
        <v>6700</v>
      </c>
      <c r="L30" s="284">
        <v>14770.82</v>
      </c>
      <c r="M30" s="284">
        <v>8601</v>
      </c>
      <c r="N30" s="284">
        <v>18961.7646</v>
      </c>
      <c r="O30" s="289"/>
    </row>
    <row r="31" spans="1:15">
      <c r="A31" s="238"/>
      <c r="B31" s="284">
        <v>3000</v>
      </c>
      <c r="C31" s="285">
        <v>118.110236220472</v>
      </c>
      <c r="D31" s="284">
        <v>2525</v>
      </c>
      <c r="E31" s="285">
        <v>99.4094488188976</v>
      </c>
      <c r="F31" s="284">
        <v>205</v>
      </c>
      <c r="G31" s="285">
        <v>8.07086614173228</v>
      </c>
      <c r="H31" s="286" t="s">
        <v>38</v>
      </c>
      <c r="I31" s="290">
        <v>7000</v>
      </c>
      <c r="J31" s="284">
        <v>15432.2</v>
      </c>
      <c r="K31" s="290">
        <v>6700</v>
      </c>
      <c r="L31" s="284">
        <v>14770.82</v>
      </c>
      <c r="M31" s="284">
        <v>8680</v>
      </c>
      <c r="N31" s="284">
        <v>19135.928</v>
      </c>
      <c r="O31" s="289"/>
    </row>
    <row r="32" spans="1:15">
      <c r="A32" s="238"/>
      <c r="B32" s="284">
        <v>3500</v>
      </c>
      <c r="C32" s="285">
        <v>137.795275590551</v>
      </c>
      <c r="D32" s="284">
        <v>2775</v>
      </c>
      <c r="E32" s="285">
        <v>109.251968503937</v>
      </c>
      <c r="F32" s="284">
        <v>205</v>
      </c>
      <c r="G32" s="285">
        <v>8.07086614173228</v>
      </c>
      <c r="H32" s="286" t="s">
        <v>38</v>
      </c>
      <c r="I32" s="290">
        <v>7000</v>
      </c>
      <c r="J32" s="284">
        <v>15432.2</v>
      </c>
      <c r="K32" s="290">
        <v>6700</v>
      </c>
      <c r="L32" s="284">
        <v>14770.82</v>
      </c>
      <c r="M32" s="284">
        <v>8758</v>
      </c>
      <c r="N32" s="284">
        <v>19307.8868</v>
      </c>
      <c r="O32" s="289"/>
    </row>
    <row r="33" spans="1:15">
      <c r="A33" s="238"/>
      <c r="B33" s="284">
        <v>4000</v>
      </c>
      <c r="C33" s="285">
        <v>157.48031496063</v>
      </c>
      <c r="D33" s="284">
        <v>3075</v>
      </c>
      <c r="E33" s="285">
        <v>121.062992125984</v>
      </c>
      <c r="F33" s="284">
        <v>205</v>
      </c>
      <c r="G33" s="285">
        <v>8.07086614173228</v>
      </c>
      <c r="H33" s="286" t="s">
        <v>38</v>
      </c>
      <c r="I33" s="290">
        <v>7000</v>
      </c>
      <c r="J33" s="284">
        <v>15432.2</v>
      </c>
      <c r="K33" s="290">
        <v>6700</v>
      </c>
      <c r="L33" s="284">
        <v>14770.82</v>
      </c>
      <c r="M33" s="284">
        <v>8852</v>
      </c>
      <c r="N33" s="284">
        <v>19515.1192</v>
      </c>
      <c r="O33" s="289"/>
    </row>
    <row r="34" spans="1:15">
      <c r="A34" s="238"/>
      <c r="B34" s="284">
        <v>4500</v>
      </c>
      <c r="C34" s="285">
        <v>177.165354330709</v>
      </c>
      <c r="D34" s="284">
        <v>3325</v>
      </c>
      <c r="E34" s="285">
        <v>130.905511811024</v>
      </c>
      <c r="F34" s="284">
        <v>205</v>
      </c>
      <c r="G34" s="285">
        <v>8.07086614173228</v>
      </c>
      <c r="H34" s="286" t="s">
        <v>38</v>
      </c>
      <c r="I34" s="290">
        <v>7000</v>
      </c>
      <c r="J34" s="284">
        <v>15432.2</v>
      </c>
      <c r="K34" s="290">
        <v>6700</v>
      </c>
      <c r="L34" s="284">
        <v>14770.82</v>
      </c>
      <c r="M34" s="284">
        <v>8999</v>
      </c>
      <c r="N34" s="284">
        <v>19839.1954</v>
      </c>
      <c r="O34" s="289"/>
    </row>
    <row r="35" spans="1:15">
      <c r="A35" s="238"/>
      <c r="B35" s="284">
        <v>5000</v>
      </c>
      <c r="C35" s="285">
        <v>196.850393700787</v>
      </c>
      <c r="D35" s="284">
        <v>3575</v>
      </c>
      <c r="E35" s="285">
        <v>140.748031496063</v>
      </c>
      <c r="F35" s="284">
        <v>205</v>
      </c>
      <c r="G35" s="285">
        <v>8.07086614173228</v>
      </c>
      <c r="H35" s="286" t="s">
        <v>39</v>
      </c>
      <c r="I35" s="290">
        <v>7000</v>
      </c>
      <c r="J35" s="284">
        <v>15432.2</v>
      </c>
      <c r="K35" s="290">
        <v>6700</v>
      </c>
      <c r="L35" s="284">
        <v>14770.82</v>
      </c>
      <c r="M35" s="284">
        <v>9078</v>
      </c>
      <c r="N35" s="284">
        <v>20013.3588</v>
      </c>
      <c r="O35" s="289"/>
    </row>
    <row r="36" spans="1:15">
      <c r="A36" s="238"/>
      <c r="B36" s="284">
        <v>5500</v>
      </c>
      <c r="C36" s="285">
        <v>216.535433070866</v>
      </c>
      <c r="D36" s="284">
        <v>3875</v>
      </c>
      <c r="E36" s="285">
        <v>152.55905511811</v>
      </c>
      <c r="F36" s="284">
        <v>205</v>
      </c>
      <c r="G36" s="285">
        <v>8.07086614173228</v>
      </c>
      <c r="H36" s="286" t="s">
        <v>39</v>
      </c>
      <c r="I36" s="290">
        <v>6600</v>
      </c>
      <c r="J36" s="284">
        <v>14550.36</v>
      </c>
      <c r="K36" s="290">
        <v>6300</v>
      </c>
      <c r="L36" s="284">
        <v>13888.98</v>
      </c>
      <c r="M36" s="284">
        <v>9238</v>
      </c>
      <c r="N36" s="284">
        <v>20366.0948</v>
      </c>
      <c r="O36" s="289"/>
    </row>
    <row r="37" spans="1:15">
      <c r="A37" s="238"/>
      <c r="B37" s="284">
        <v>6000</v>
      </c>
      <c r="C37" s="285">
        <v>236.220472440945</v>
      </c>
      <c r="D37" s="284">
        <v>4125</v>
      </c>
      <c r="E37" s="285">
        <v>162.40157480315</v>
      </c>
      <c r="F37" s="284">
        <v>205</v>
      </c>
      <c r="G37" s="285">
        <v>8.07086614173228</v>
      </c>
      <c r="H37" s="286" t="s">
        <v>39</v>
      </c>
      <c r="I37" s="290">
        <v>6400</v>
      </c>
      <c r="J37" s="284">
        <v>14109.44</v>
      </c>
      <c r="K37" s="290">
        <v>6100</v>
      </c>
      <c r="L37" s="284">
        <v>13448.06</v>
      </c>
      <c r="M37" s="284">
        <v>9317</v>
      </c>
      <c r="N37" s="284">
        <v>20540.2582</v>
      </c>
      <c r="O37" s="289"/>
    </row>
    <row r="38" ht="57.6" customHeight="1" spans="1:15">
      <c r="A38" s="238" t="s">
        <v>65</v>
      </c>
      <c r="B38" s="284">
        <v>2500</v>
      </c>
      <c r="C38" s="285">
        <v>98.4251968503937</v>
      </c>
      <c r="D38" s="284">
        <v>2275</v>
      </c>
      <c r="E38" s="285">
        <v>89.5669291338583</v>
      </c>
      <c r="F38" s="284">
        <v>910</v>
      </c>
      <c r="G38" s="285">
        <v>35.8267716535433</v>
      </c>
      <c r="H38" s="286" t="s">
        <v>38</v>
      </c>
      <c r="I38" s="290">
        <v>7000</v>
      </c>
      <c r="J38" s="284">
        <v>15432.2</v>
      </c>
      <c r="K38" s="290">
        <v>6700</v>
      </c>
      <c r="L38" s="284">
        <v>14770.82</v>
      </c>
      <c r="M38" s="284">
        <v>8688</v>
      </c>
      <c r="N38" s="284">
        <v>19153.5648</v>
      </c>
      <c r="O38" s="289"/>
    </row>
    <row r="39" spans="1:15">
      <c r="A39" s="238"/>
      <c r="B39" s="284">
        <v>3000</v>
      </c>
      <c r="C39" s="285">
        <v>118.110236220472</v>
      </c>
      <c r="D39" s="284">
        <v>2525</v>
      </c>
      <c r="E39" s="285">
        <v>99.4094488188976</v>
      </c>
      <c r="F39" s="284">
        <v>1160</v>
      </c>
      <c r="G39" s="285">
        <v>45.6692913385827</v>
      </c>
      <c r="H39" s="286" t="s">
        <v>38</v>
      </c>
      <c r="I39" s="290">
        <v>7000</v>
      </c>
      <c r="J39" s="284">
        <v>15432.2</v>
      </c>
      <c r="K39" s="290">
        <v>6700</v>
      </c>
      <c r="L39" s="284">
        <v>14770.82</v>
      </c>
      <c r="M39" s="284">
        <v>8755</v>
      </c>
      <c r="N39" s="284">
        <v>19301.273</v>
      </c>
      <c r="O39" s="289"/>
    </row>
    <row r="40" customHeight="1" spans="1:15">
      <c r="A40" s="238" t="s">
        <v>66</v>
      </c>
      <c r="B40" s="284">
        <v>4000</v>
      </c>
      <c r="C40" s="285">
        <v>157.48031496063</v>
      </c>
      <c r="D40" s="284">
        <v>2565</v>
      </c>
      <c r="E40" s="285">
        <v>100.984251968504</v>
      </c>
      <c r="F40" s="284">
        <v>1200</v>
      </c>
      <c r="G40" s="285">
        <v>47.244094488189</v>
      </c>
      <c r="H40" s="286" t="s">
        <v>38</v>
      </c>
      <c r="I40" s="290">
        <v>6200</v>
      </c>
      <c r="J40" s="284">
        <v>13668.52</v>
      </c>
      <c r="K40" s="290">
        <v>5900</v>
      </c>
      <c r="L40" s="284">
        <v>13007.14</v>
      </c>
      <c r="M40" s="284">
        <v>9212</v>
      </c>
      <c r="N40" s="284">
        <v>20308.7752</v>
      </c>
      <c r="O40" s="289"/>
    </row>
    <row r="41" spans="1:15">
      <c r="A41" s="238"/>
      <c r="B41" s="284">
        <v>4500</v>
      </c>
      <c r="C41" s="285">
        <v>177.165354330709</v>
      </c>
      <c r="D41" s="284">
        <v>2735</v>
      </c>
      <c r="E41" s="285">
        <v>107.677165354331</v>
      </c>
      <c r="F41" s="284">
        <v>1370</v>
      </c>
      <c r="G41" s="285">
        <v>53.9370078740157</v>
      </c>
      <c r="H41" s="286" t="s">
        <v>38</v>
      </c>
      <c r="I41" s="290">
        <v>6200</v>
      </c>
      <c r="J41" s="284">
        <v>13668.52</v>
      </c>
      <c r="K41" s="290">
        <v>5900</v>
      </c>
      <c r="L41" s="284">
        <v>13007.14</v>
      </c>
      <c r="M41" s="284">
        <v>9294</v>
      </c>
      <c r="N41" s="284">
        <v>20489.5524</v>
      </c>
      <c r="O41" s="289"/>
    </row>
    <row r="42" spans="1:15">
      <c r="A42" s="238"/>
      <c r="B42" s="284">
        <v>5000</v>
      </c>
      <c r="C42" s="285">
        <v>196.850393700787</v>
      </c>
      <c r="D42" s="284">
        <v>2902</v>
      </c>
      <c r="E42" s="285">
        <v>114.251968503937</v>
      </c>
      <c r="F42" s="284">
        <v>1537</v>
      </c>
      <c r="G42" s="285">
        <v>60.5118110236221</v>
      </c>
      <c r="H42" s="286" t="s">
        <v>39</v>
      </c>
      <c r="I42" s="290">
        <v>6200</v>
      </c>
      <c r="J42" s="284">
        <v>13668.52</v>
      </c>
      <c r="K42" s="290">
        <v>5900</v>
      </c>
      <c r="L42" s="284">
        <v>13007.14</v>
      </c>
      <c r="M42" s="284">
        <v>9374</v>
      </c>
      <c r="N42" s="284">
        <v>20665.9204</v>
      </c>
      <c r="O42" s="289"/>
    </row>
    <row r="43" spans="1:15">
      <c r="A43" s="238"/>
      <c r="B43" s="284">
        <v>5500</v>
      </c>
      <c r="C43" s="285">
        <v>216.535433070866</v>
      </c>
      <c r="D43" s="284">
        <v>3068</v>
      </c>
      <c r="E43" s="285">
        <v>120.787401574803</v>
      </c>
      <c r="F43" s="284">
        <v>1703</v>
      </c>
      <c r="G43" s="285">
        <v>67.0472440944882</v>
      </c>
      <c r="H43" s="286" t="s">
        <v>39</v>
      </c>
      <c r="I43" s="290">
        <v>6000</v>
      </c>
      <c r="J43" s="284">
        <v>13227.6</v>
      </c>
      <c r="K43" s="290">
        <v>5700</v>
      </c>
      <c r="L43" s="284">
        <v>12566.22</v>
      </c>
      <c r="M43" s="284">
        <v>9523</v>
      </c>
      <c r="N43" s="284">
        <v>20994.4058</v>
      </c>
      <c r="O43" s="289"/>
    </row>
    <row r="44" spans="1:15">
      <c r="A44" s="238"/>
      <c r="B44" s="284">
        <v>6000</v>
      </c>
      <c r="C44" s="285">
        <v>236.220472440945</v>
      </c>
      <c r="D44" s="284">
        <v>3234</v>
      </c>
      <c r="E44" s="285">
        <v>127.322834645669</v>
      </c>
      <c r="F44" s="284">
        <v>1869</v>
      </c>
      <c r="G44" s="285">
        <v>73.5826771653543</v>
      </c>
      <c r="H44" s="286" t="s">
        <v>39</v>
      </c>
      <c r="I44" s="290">
        <v>5600</v>
      </c>
      <c r="J44" s="284">
        <v>12345.76</v>
      </c>
      <c r="K44" s="290">
        <v>5300</v>
      </c>
      <c r="L44" s="284">
        <v>11684.38</v>
      </c>
      <c r="M44" s="284">
        <v>9590</v>
      </c>
      <c r="N44" s="284">
        <v>21142.114</v>
      </c>
      <c r="O44" s="289"/>
    </row>
    <row r="45" spans="1:15">
      <c r="A45" s="238"/>
      <c r="B45" s="284">
        <v>6500</v>
      </c>
      <c r="C45" s="285">
        <v>255.905511811024</v>
      </c>
      <c r="D45" s="284">
        <v>3485</v>
      </c>
      <c r="E45" s="285">
        <v>137.204724409449</v>
      </c>
      <c r="F45" s="284">
        <v>2120</v>
      </c>
      <c r="G45" s="285">
        <v>83.4645669291339</v>
      </c>
      <c r="H45" s="286" t="s">
        <v>39</v>
      </c>
      <c r="I45" s="290">
        <v>5000</v>
      </c>
      <c r="J45" s="284">
        <v>11023</v>
      </c>
      <c r="K45" s="290">
        <v>4700</v>
      </c>
      <c r="L45" s="284">
        <v>10361.62</v>
      </c>
      <c r="M45" s="284">
        <v>9619</v>
      </c>
      <c r="N45" s="284">
        <v>21206.0474</v>
      </c>
      <c r="O45" s="289"/>
    </row>
  </sheetData>
  <mergeCells count="28">
    <mergeCell ref="E1:J1"/>
    <mergeCell ref="K1:N1"/>
    <mergeCell ref="I4:L4"/>
    <mergeCell ref="I5:J5"/>
    <mergeCell ref="K5:L5"/>
    <mergeCell ref="E24:J24"/>
    <mergeCell ref="K24:N24"/>
    <mergeCell ref="I27:L27"/>
    <mergeCell ref="I28:J28"/>
    <mergeCell ref="K28:L28"/>
    <mergeCell ref="A4:A6"/>
    <mergeCell ref="A7:A14"/>
    <mergeCell ref="A15:A16"/>
    <mergeCell ref="A17:A22"/>
    <mergeCell ref="A27:A29"/>
    <mergeCell ref="A30:A37"/>
    <mergeCell ref="A38:A39"/>
    <mergeCell ref="A40:A45"/>
    <mergeCell ref="H4:H5"/>
    <mergeCell ref="H27:H28"/>
    <mergeCell ref="B4:C5"/>
    <mergeCell ref="D4:E5"/>
    <mergeCell ref="F4:G5"/>
    <mergeCell ref="M4:N5"/>
    <mergeCell ref="B27:C28"/>
    <mergeCell ref="D27:E28"/>
    <mergeCell ref="F27:G28"/>
    <mergeCell ref="M27:N28"/>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
  <sheetViews>
    <sheetView workbookViewId="0">
      <selection activeCell="Q4" sqref="Q4"/>
    </sheetView>
  </sheetViews>
  <sheetFormatPr defaultColWidth="8.88888888888889" defaultRowHeight="14.4"/>
  <sheetData>
    <row r="1" ht="33.6" customHeight="1" spans="1:26">
      <c r="A1" s="133"/>
      <c r="B1" s="134"/>
      <c r="C1" s="134"/>
      <c r="D1" s="134"/>
      <c r="E1" s="282" t="s">
        <v>52</v>
      </c>
      <c r="F1" s="282"/>
      <c r="G1" s="282"/>
      <c r="H1" s="282"/>
      <c r="I1" s="282"/>
      <c r="J1" s="282"/>
      <c r="K1" s="135" t="s">
        <v>70</v>
      </c>
      <c r="L1" s="135"/>
      <c r="M1" s="135"/>
      <c r="N1" s="135"/>
      <c r="O1" s="289"/>
      <c r="P1" s="149"/>
      <c r="Q1" s="235"/>
      <c r="R1" s="235"/>
      <c r="S1" s="235"/>
      <c r="T1" s="235"/>
      <c r="U1" s="235"/>
      <c r="V1" s="235"/>
      <c r="W1" s="235"/>
      <c r="X1" s="235"/>
      <c r="Y1" s="235"/>
      <c r="Z1" s="235"/>
    </row>
    <row r="2" spans="1:26">
      <c r="A2" s="136"/>
      <c r="B2" s="137"/>
      <c r="C2" s="137"/>
      <c r="D2" s="137"/>
      <c r="E2" s="137"/>
      <c r="F2" s="137"/>
      <c r="G2" s="137"/>
      <c r="H2" s="137"/>
      <c r="I2" s="137"/>
      <c r="J2" s="137"/>
      <c r="K2" s="137"/>
      <c r="L2" s="137"/>
      <c r="M2" s="137"/>
      <c r="N2" s="137"/>
      <c r="O2" s="289"/>
      <c r="P2" s="149"/>
      <c r="Q2" s="235"/>
      <c r="R2" s="235"/>
      <c r="S2" s="235"/>
      <c r="T2" s="235"/>
      <c r="U2" s="235"/>
      <c r="V2" s="235"/>
      <c r="W2" s="235"/>
      <c r="X2" s="235"/>
      <c r="Y2" s="235"/>
      <c r="Z2" s="235"/>
    </row>
    <row r="3" spans="1:26">
      <c r="A3" s="133"/>
      <c r="B3" s="138"/>
      <c r="C3" s="138"/>
      <c r="D3" s="138"/>
      <c r="E3" s="138"/>
      <c r="F3" s="138"/>
      <c r="G3" s="138"/>
      <c r="H3" s="138"/>
      <c r="I3" s="138"/>
      <c r="J3" s="138"/>
      <c r="K3" s="138"/>
      <c r="L3" s="138"/>
      <c r="M3" s="138"/>
      <c r="N3" s="138"/>
      <c r="O3" s="289"/>
      <c r="P3" s="149"/>
      <c r="Q3" s="235"/>
      <c r="R3" s="235"/>
      <c r="S3" s="235"/>
      <c r="T3" s="235"/>
      <c r="U3" s="235"/>
      <c r="V3" s="235"/>
      <c r="W3" s="235"/>
      <c r="X3" s="235"/>
      <c r="Y3" s="235"/>
      <c r="Z3" s="235"/>
    </row>
    <row r="4" ht="72" customHeight="1" spans="1:26">
      <c r="A4" s="238" t="s">
        <v>53</v>
      </c>
      <c r="B4" s="283" t="s">
        <v>54</v>
      </c>
      <c r="C4" s="283"/>
      <c r="D4" s="283" t="s">
        <v>55</v>
      </c>
      <c r="E4" s="283"/>
      <c r="F4" s="283" t="s">
        <v>71</v>
      </c>
      <c r="G4" s="283"/>
      <c r="H4" s="283" t="s">
        <v>57</v>
      </c>
      <c r="I4" s="283" t="s">
        <v>58</v>
      </c>
      <c r="J4" s="283"/>
      <c r="K4" s="283"/>
      <c r="L4" s="283"/>
      <c r="M4" s="283" t="s">
        <v>59</v>
      </c>
      <c r="N4" s="283"/>
      <c r="O4" s="289"/>
      <c r="P4" s="149"/>
      <c r="Q4" s="235"/>
      <c r="R4" s="235"/>
      <c r="S4" s="235"/>
      <c r="T4" s="235"/>
      <c r="U4" s="235"/>
      <c r="V4" s="235"/>
      <c r="W4" s="235"/>
      <c r="X4" s="235"/>
      <c r="Y4" s="235"/>
      <c r="Z4" s="235"/>
    </row>
    <row r="5" ht="28.8" customHeight="1" spans="1:26">
      <c r="A5" s="238"/>
      <c r="B5" s="283"/>
      <c r="C5" s="283"/>
      <c r="D5" s="283"/>
      <c r="E5" s="283"/>
      <c r="F5" s="283"/>
      <c r="G5" s="283"/>
      <c r="H5" s="283"/>
      <c r="I5" s="283" t="s">
        <v>60</v>
      </c>
      <c r="J5" s="283"/>
      <c r="K5" s="283" t="s">
        <v>61</v>
      </c>
      <c r="L5" s="283"/>
      <c r="M5" s="283"/>
      <c r="N5" s="283"/>
      <c r="O5" s="289"/>
      <c r="P5" s="149"/>
      <c r="Q5" s="235"/>
      <c r="R5" s="235"/>
      <c r="S5" s="235"/>
      <c r="T5" s="235"/>
      <c r="U5" s="235"/>
      <c r="V5" s="235"/>
      <c r="W5" s="235"/>
      <c r="X5" s="235"/>
      <c r="Y5" s="235"/>
      <c r="Z5" s="235"/>
    </row>
    <row r="6" ht="43.2" spans="1:26">
      <c r="A6" s="238"/>
      <c r="B6" s="283" t="s">
        <v>11</v>
      </c>
      <c r="C6" s="283" t="s">
        <v>12</v>
      </c>
      <c r="D6" s="283" t="s">
        <v>11</v>
      </c>
      <c r="E6" s="283" t="s">
        <v>12</v>
      </c>
      <c r="F6" s="283" t="s">
        <v>11</v>
      </c>
      <c r="G6" s="283" t="s">
        <v>12</v>
      </c>
      <c r="H6" s="283" t="s">
        <v>13</v>
      </c>
      <c r="I6" s="283" t="s">
        <v>62</v>
      </c>
      <c r="J6" s="283" t="s">
        <v>63</v>
      </c>
      <c r="K6" s="283" t="s">
        <v>62</v>
      </c>
      <c r="L6" s="283" t="s">
        <v>63</v>
      </c>
      <c r="M6" s="283" t="s">
        <v>16</v>
      </c>
      <c r="N6" s="283" t="s">
        <v>17</v>
      </c>
      <c r="O6" s="289"/>
      <c r="P6" s="149"/>
      <c r="Q6" s="235"/>
      <c r="R6" s="235"/>
      <c r="S6" s="235"/>
      <c r="T6" s="235"/>
      <c r="U6" s="235"/>
      <c r="V6" s="235"/>
      <c r="W6" s="235"/>
      <c r="X6" s="235"/>
      <c r="Y6" s="235"/>
      <c r="Z6" s="235"/>
    </row>
    <row r="7" customHeight="1" spans="1:26">
      <c r="A7" s="238" t="s">
        <v>64</v>
      </c>
      <c r="B7" s="284">
        <v>2000</v>
      </c>
      <c r="C7" s="285">
        <v>78.740157480315</v>
      </c>
      <c r="D7" s="284">
        <v>2370</v>
      </c>
      <c r="E7" s="285">
        <v>93.3070866141732</v>
      </c>
      <c r="F7" s="284">
        <v>210</v>
      </c>
      <c r="G7" s="285">
        <v>8.26771653543307</v>
      </c>
      <c r="H7" s="286" t="s">
        <v>20</v>
      </c>
      <c r="I7" s="290">
        <v>8500</v>
      </c>
      <c r="J7" s="284">
        <v>18739.1</v>
      </c>
      <c r="K7" s="290">
        <v>7800</v>
      </c>
      <c r="L7" s="284">
        <v>17195.88</v>
      </c>
      <c r="M7" s="284">
        <v>11414</v>
      </c>
      <c r="N7" s="284">
        <v>25163.3044</v>
      </c>
      <c r="O7" s="289"/>
      <c r="P7" s="149"/>
      <c r="Q7" s="235"/>
      <c r="R7" s="235"/>
      <c r="S7" s="235"/>
      <c r="T7" s="235"/>
      <c r="U7" s="235"/>
      <c r="V7" s="235"/>
      <c r="W7" s="235"/>
      <c r="X7" s="235"/>
      <c r="Y7" s="235"/>
      <c r="Z7" s="291">
        <v>11600</v>
      </c>
    </row>
    <row r="8" spans="1:26">
      <c r="A8" s="238"/>
      <c r="B8" s="284">
        <v>2300</v>
      </c>
      <c r="C8" s="285">
        <v>90.5511811023622</v>
      </c>
      <c r="D8" s="284">
        <v>2520</v>
      </c>
      <c r="E8" s="285">
        <v>99.2125984251969</v>
      </c>
      <c r="F8" s="284">
        <v>210</v>
      </c>
      <c r="G8" s="285">
        <v>8.26771653543307</v>
      </c>
      <c r="H8" s="286" t="s">
        <v>20</v>
      </c>
      <c r="I8" s="290">
        <v>8500</v>
      </c>
      <c r="J8" s="284">
        <v>18739.1</v>
      </c>
      <c r="K8" s="290">
        <v>7800</v>
      </c>
      <c r="L8" s="284">
        <v>17195.88</v>
      </c>
      <c r="M8" s="284">
        <v>11467</v>
      </c>
      <c r="N8" s="284">
        <v>25280.1482</v>
      </c>
      <c r="O8" s="289"/>
      <c r="P8" s="149"/>
      <c r="Q8" s="235"/>
      <c r="R8" s="235"/>
      <c r="S8" s="235"/>
      <c r="T8" s="235"/>
      <c r="U8" s="235"/>
      <c r="V8" s="235"/>
      <c r="W8" s="235"/>
      <c r="X8" s="235"/>
      <c r="Y8" s="235"/>
      <c r="Z8" s="291">
        <v>11600</v>
      </c>
    </row>
    <row r="9" spans="1:26">
      <c r="A9" s="238"/>
      <c r="B9" s="284">
        <v>3000</v>
      </c>
      <c r="C9" s="285">
        <v>118.110236220472</v>
      </c>
      <c r="D9" s="284">
        <v>2870</v>
      </c>
      <c r="E9" s="285">
        <v>112.992125984252</v>
      </c>
      <c r="F9" s="284">
        <v>210</v>
      </c>
      <c r="G9" s="285">
        <v>8.26771653543307</v>
      </c>
      <c r="H9" s="286" t="s">
        <v>20</v>
      </c>
      <c r="I9" s="290">
        <v>8500</v>
      </c>
      <c r="J9" s="284">
        <v>18739.1</v>
      </c>
      <c r="K9" s="290">
        <v>7800</v>
      </c>
      <c r="L9" s="284">
        <v>17195.88</v>
      </c>
      <c r="M9" s="284">
        <v>11600</v>
      </c>
      <c r="N9" s="284">
        <v>25573.36</v>
      </c>
      <c r="O9" s="289"/>
      <c r="P9" s="149"/>
      <c r="Q9" s="235"/>
      <c r="R9" s="235"/>
      <c r="S9" s="235"/>
      <c r="T9" s="235"/>
      <c r="U9" s="235"/>
      <c r="V9" s="235"/>
      <c r="W9" s="235"/>
      <c r="X9" s="235"/>
      <c r="Y9" s="235">
        <v>11600</v>
      </c>
      <c r="Z9" s="291">
        <v>11600</v>
      </c>
    </row>
    <row r="10" spans="1:26">
      <c r="A10" s="238"/>
      <c r="B10" s="284">
        <v>3500</v>
      </c>
      <c r="C10" s="285">
        <v>137.795275590551</v>
      </c>
      <c r="D10" s="284">
        <v>3120</v>
      </c>
      <c r="E10" s="285">
        <v>122.834645669291</v>
      </c>
      <c r="F10" s="284">
        <v>210</v>
      </c>
      <c r="G10" s="285">
        <v>8.26771653543307</v>
      </c>
      <c r="H10" s="286" t="s">
        <v>20</v>
      </c>
      <c r="I10" s="290">
        <v>8400</v>
      </c>
      <c r="J10" s="284">
        <v>18518.64</v>
      </c>
      <c r="K10" s="290">
        <v>7700</v>
      </c>
      <c r="L10" s="284">
        <v>16975.42</v>
      </c>
      <c r="M10" s="284">
        <v>11686</v>
      </c>
      <c r="N10" s="284">
        <v>25762.9556</v>
      </c>
      <c r="O10" s="289"/>
      <c r="P10" s="149"/>
      <c r="Q10" s="235"/>
      <c r="R10" s="235"/>
      <c r="S10" s="235"/>
      <c r="T10" s="235"/>
      <c r="U10" s="235"/>
      <c r="V10" s="235"/>
      <c r="W10" s="235"/>
      <c r="X10" s="235"/>
      <c r="Y10" s="235"/>
      <c r="Z10" s="291">
        <v>11600</v>
      </c>
    </row>
    <row r="11" spans="1:26">
      <c r="A11" s="238"/>
      <c r="B11" s="284">
        <v>4000</v>
      </c>
      <c r="C11" s="285">
        <v>157.48031496063</v>
      </c>
      <c r="D11" s="284">
        <v>3420</v>
      </c>
      <c r="E11" s="285">
        <v>134.645669291339</v>
      </c>
      <c r="F11" s="284">
        <v>210</v>
      </c>
      <c r="G11" s="285">
        <v>8.26771653543307</v>
      </c>
      <c r="H11" s="286" t="s">
        <v>20</v>
      </c>
      <c r="I11" s="290">
        <v>8250</v>
      </c>
      <c r="J11" s="284">
        <v>18187.95</v>
      </c>
      <c r="K11" s="290">
        <v>7550</v>
      </c>
      <c r="L11" s="284">
        <v>16644.73</v>
      </c>
      <c r="M11" s="284">
        <v>11791</v>
      </c>
      <c r="N11" s="284">
        <v>25994.4386</v>
      </c>
      <c r="O11" s="289"/>
      <c r="P11" s="149"/>
      <c r="Q11" s="235"/>
      <c r="R11" s="235"/>
      <c r="S11" s="235"/>
      <c r="T11" s="235"/>
      <c r="U11" s="235"/>
      <c r="V11" s="235"/>
      <c r="W11" s="235"/>
      <c r="X11" s="235"/>
      <c r="Y11" s="235"/>
      <c r="Z11" s="291">
        <v>11600</v>
      </c>
    </row>
    <row r="12" spans="1:26">
      <c r="A12" s="238"/>
      <c r="B12" s="284">
        <v>4500</v>
      </c>
      <c r="C12" s="285">
        <v>177.165354330709</v>
      </c>
      <c r="D12" s="284">
        <v>3670</v>
      </c>
      <c r="E12" s="285">
        <v>144.488188976378</v>
      </c>
      <c r="F12" s="284">
        <v>210</v>
      </c>
      <c r="G12" s="285">
        <v>8.26771653543307</v>
      </c>
      <c r="H12" s="286" t="s">
        <v>20</v>
      </c>
      <c r="I12" s="290">
        <v>8100</v>
      </c>
      <c r="J12" s="284">
        <v>17857.26</v>
      </c>
      <c r="K12" s="290">
        <v>7400</v>
      </c>
      <c r="L12" s="284">
        <v>16314.04</v>
      </c>
      <c r="M12" s="284">
        <v>11877</v>
      </c>
      <c r="N12" s="284">
        <v>26184.0342</v>
      </c>
      <c r="O12" s="289"/>
      <c r="P12" s="149"/>
      <c r="Q12" s="235"/>
      <c r="R12" s="235"/>
      <c r="S12" s="235"/>
      <c r="T12" s="235"/>
      <c r="U12" s="235"/>
      <c r="V12" s="235"/>
      <c r="W12" s="235"/>
      <c r="X12" s="235"/>
      <c r="Y12" s="235"/>
      <c r="Z12" s="291">
        <v>11600</v>
      </c>
    </row>
    <row r="13" spans="1:26">
      <c r="A13" s="238"/>
      <c r="B13" s="284">
        <v>5000</v>
      </c>
      <c r="C13" s="285">
        <v>196.850393700787</v>
      </c>
      <c r="D13" s="284">
        <v>3920</v>
      </c>
      <c r="E13" s="285">
        <v>154.330708661417</v>
      </c>
      <c r="F13" s="284">
        <v>210</v>
      </c>
      <c r="G13" s="285">
        <v>8.26771653543307</v>
      </c>
      <c r="H13" s="286" t="s">
        <v>21</v>
      </c>
      <c r="I13" s="290">
        <v>7900</v>
      </c>
      <c r="J13" s="284">
        <v>17416.34</v>
      </c>
      <c r="K13" s="290">
        <v>7200</v>
      </c>
      <c r="L13" s="284">
        <v>15873.12</v>
      </c>
      <c r="M13" s="284">
        <v>12020</v>
      </c>
      <c r="N13" s="284">
        <v>26499.292</v>
      </c>
      <c r="O13" s="289"/>
      <c r="P13" s="149"/>
      <c r="Q13" s="235"/>
      <c r="R13" s="235"/>
      <c r="S13" s="235"/>
      <c r="T13" s="235"/>
      <c r="U13" s="235"/>
      <c r="V13" s="235"/>
      <c r="W13" s="235"/>
      <c r="X13" s="235"/>
      <c r="Y13" s="235"/>
      <c r="Z13" s="291">
        <v>11600</v>
      </c>
    </row>
    <row r="14" spans="1:26">
      <c r="A14" s="238"/>
      <c r="B14" s="284">
        <v>5500</v>
      </c>
      <c r="C14" s="285">
        <v>216.535433070866</v>
      </c>
      <c r="D14" s="284">
        <v>4220</v>
      </c>
      <c r="E14" s="285">
        <v>166.141732283465</v>
      </c>
      <c r="F14" s="284">
        <v>210</v>
      </c>
      <c r="G14" s="285">
        <v>8.26771653543307</v>
      </c>
      <c r="H14" s="286" t="s">
        <v>21</v>
      </c>
      <c r="I14" s="290">
        <v>7700</v>
      </c>
      <c r="J14" s="284">
        <v>16975.42</v>
      </c>
      <c r="K14" s="290">
        <v>7000</v>
      </c>
      <c r="L14" s="284">
        <v>15432.2</v>
      </c>
      <c r="M14" s="284">
        <v>12179</v>
      </c>
      <c r="N14" s="284">
        <v>26849.8234</v>
      </c>
      <c r="O14" s="289"/>
      <c r="P14" s="149"/>
      <c r="Q14" s="235"/>
      <c r="R14" s="235"/>
      <c r="S14" s="235"/>
      <c r="T14" s="235"/>
      <c r="U14" s="235"/>
      <c r="V14" s="235"/>
      <c r="W14" s="235"/>
      <c r="X14" s="235"/>
      <c r="Y14" s="235"/>
      <c r="Z14" s="291">
        <v>11600</v>
      </c>
    </row>
    <row r="15" spans="1:26">
      <c r="A15" s="238"/>
      <c r="B15" s="284">
        <v>6000</v>
      </c>
      <c r="C15" s="285">
        <v>236.220472440945</v>
      </c>
      <c r="D15" s="284">
        <v>4470</v>
      </c>
      <c r="E15" s="285">
        <v>175.984251968504</v>
      </c>
      <c r="F15" s="284">
        <v>210</v>
      </c>
      <c r="G15" s="285">
        <v>8.26771653543307</v>
      </c>
      <c r="H15" s="286" t="s">
        <v>21</v>
      </c>
      <c r="I15" s="290">
        <v>7550</v>
      </c>
      <c r="J15" s="284">
        <v>16644.73</v>
      </c>
      <c r="K15" s="290">
        <v>6650</v>
      </c>
      <c r="L15" s="284">
        <v>14660.59</v>
      </c>
      <c r="M15" s="284">
        <v>12264</v>
      </c>
      <c r="N15" s="284">
        <v>27037.2144</v>
      </c>
      <c r="O15" s="289"/>
      <c r="P15" s="149"/>
      <c r="Q15" s="235"/>
      <c r="R15" s="235"/>
      <c r="S15" s="235"/>
      <c r="T15" s="235"/>
      <c r="U15" s="235"/>
      <c r="V15" s="235"/>
      <c r="W15" s="235"/>
      <c r="X15" s="235"/>
      <c r="Y15" s="235"/>
      <c r="Z15" s="291">
        <v>11600</v>
      </c>
    </row>
    <row r="16" ht="43.2" customHeight="1" spans="1:26">
      <c r="A16" s="238" t="s">
        <v>65</v>
      </c>
      <c r="B16" s="287">
        <v>2000</v>
      </c>
      <c r="C16" s="285">
        <v>78.740157480315</v>
      </c>
      <c r="D16" s="287">
        <v>2215</v>
      </c>
      <c r="E16" s="285">
        <v>87.2047244094488</v>
      </c>
      <c r="F16" s="287">
        <v>1007</v>
      </c>
      <c r="G16" s="285">
        <v>39.6456692913386</v>
      </c>
      <c r="H16" s="286" t="s">
        <v>20</v>
      </c>
      <c r="I16" s="287">
        <v>8500</v>
      </c>
      <c r="J16" s="284">
        <v>18739.1</v>
      </c>
      <c r="K16" s="287">
        <v>7800</v>
      </c>
      <c r="L16" s="284">
        <v>17195.88</v>
      </c>
      <c r="M16" s="287">
        <v>11271</v>
      </c>
      <c r="N16" s="284">
        <v>24848.0466</v>
      </c>
      <c r="O16" s="289"/>
      <c r="P16" s="149"/>
      <c r="Q16" s="235"/>
      <c r="R16" s="235"/>
      <c r="S16" s="235"/>
      <c r="T16" s="235"/>
      <c r="U16" s="235"/>
      <c r="V16" s="235"/>
      <c r="W16" s="235"/>
      <c r="X16" s="235"/>
      <c r="Y16" s="235"/>
      <c r="Z16" s="291">
        <v>11600</v>
      </c>
    </row>
    <row r="17" spans="1:26">
      <c r="A17" s="238"/>
      <c r="B17" s="284">
        <v>2500</v>
      </c>
      <c r="C17" s="285">
        <v>98.4251968503937</v>
      </c>
      <c r="D17" s="284">
        <v>2600</v>
      </c>
      <c r="E17" s="285">
        <v>102.362204724409</v>
      </c>
      <c r="F17" s="284">
        <v>1262</v>
      </c>
      <c r="G17" s="285">
        <v>49.6850393700787</v>
      </c>
      <c r="H17" s="286" t="s">
        <v>20</v>
      </c>
      <c r="I17" s="290">
        <v>8500</v>
      </c>
      <c r="J17" s="284">
        <v>18739.1</v>
      </c>
      <c r="K17" s="290">
        <v>7800</v>
      </c>
      <c r="L17" s="284">
        <v>17195.88</v>
      </c>
      <c r="M17" s="284">
        <v>11596</v>
      </c>
      <c r="N17" s="284">
        <v>25564.5416</v>
      </c>
      <c r="O17" s="289"/>
      <c r="P17" s="149"/>
      <c r="Q17" s="235"/>
      <c r="R17" s="235"/>
      <c r="S17" s="235"/>
      <c r="T17" s="235"/>
      <c r="U17" s="235"/>
      <c r="V17" s="235"/>
      <c r="W17" s="235"/>
      <c r="X17" s="235"/>
      <c r="Y17" s="235"/>
      <c r="Z17" s="291">
        <v>11600</v>
      </c>
    </row>
    <row r="18" spans="1:26">
      <c r="A18" s="238"/>
      <c r="B18" s="284">
        <v>3000</v>
      </c>
      <c r="C18" s="285">
        <v>118.110236220472</v>
      </c>
      <c r="D18" s="284">
        <v>2850</v>
      </c>
      <c r="E18" s="285">
        <v>112.204724409449</v>
      </c>
      <c r="F18" s="284">
        <v>1512</v>
      </c>
      <c r="G18" s="285">
        <v>59.5275590551181</v>
      </c>
      <c r="H18" s="286" t="s">
        <v>20</v>
      </c>
      <c r="I18" s="290">
        <v>8500</v>
      </c>
      <c r="J18" s="284">
        <v>18739.1</v>
      </c>
      <c r="K18" s="290">
        <v>7800</v>
      </c>
      <c r="L18" s="284">
        <v>17195.88</v>
      </c>
      <c r="M18" s="284">
        <v>11691</v>
      </c>
      <c r="N18" s="284">
        <v>25773.9786</v>
      </c>
      <c r="O18" s="289"/>
      <c r="P18" s="149"/>
      <c r="Q18" s="235"/>
      <c r="R18" s="235"/>
      <c r="S18" s="235"/>
      <c r="T18" s="235"/>
      <c r="U18" s="235"/>
      <c r="V18" s="235"/>
      <c r="W18" s="235"/>
      <c r="X18" s="235"/>
      <c r="Y18" s="235"/>
      <c r="Z18" s="291">
        <v>11600</v>
      </c>
    </row>
    <row r="19" customHeight="1" spans="1:26">
      <c r="A19" s="238" t="s">
        <v>66</v>
      </c>
      <c r="B19" s="284">
        <v>4500</v>
      </c>
      <c r="C19" s="285">
        <v>177.165354330709</v>
      </c>
      <c r="D19" s="284">
        <v>2872</v>
      </c>
      <c r="E19" s="285">
        <v>113.070866141732</v>
      </c>
      <c r="F19" s="284">
        <v>1534</v>
      </c>
      <c r="G19" s="285">
        <v>60.3937007874016</v>
      </c>
      <c r="H19" s="286" t="s">
        <v>20</v>
      </c>
      <c r="I19" s="290">
        <v>7000</v>
      </c>
      <c r="J19" s="284">
        <v>15432.2</v>
      </c>
      <c r="K19" s="290">
        <v>6600</v>
      </c>
      <c r="L19" s="284">
        <v>14550.36</v>
      </c>
      <c r="M19" s="284">
        <v>12382</v>
      </c>
      <c r="N19" s="284">
        <v>27297.3572</v>
      </c>
      <c r="O19" s="289"/>
      <c r="P19" s="149"/>
      <c r="Q19" s="235"/>
      <c r="R19" s="235"/>
      <c r="S19" s="235"/>
      <c r="T19" s="235"/>
      <c r="U19" s="235"/>
      <c r="V19" s="235"/>
      <c r="W19" s="235"/>
      <c r="X19" s="235"/>
      <c r="Y19" s="235"/>
      <c r="Z19" s="291">
        <v>11600</v>
      </c>
    </row>
    <row r="20" spans="1:26">
      <c r="A20" s="238"/>
      <c r="B20" s="284">
        <v>5000</v>
      </c>
      <c r="C20" s="285">
        <v>196.850393700787</v>
      </c>
      <c r="D20" s="284">
        <v>3038</v>
      </c>
      <c r="E20" s="285">
        <v>119.606299212598</v>
      </c>
      <c r="F20" s="284">
        <v>1700</v>
      </c>
      <c r="G20" s="285">
        <v>66.9291338582677</v>
      </c>
      <c r="H20" s="286" t="s">
        <v>21</v>
      </c>
      <c r="I20" s="290">
        <v>6800</v>
      </c>
      <c r="J20" s="284">
        <v>14991.28</v>
      </c>
      <c r="K20" s="290">
        <v>6400</v>
      </c>
      <c r="L20" s="284">
        <v>14109.44</v>
      </c>
      <c r="M20" s="284">
        <v>12474</v>
      </c>
      <c r="N20" s="284">
        <v>27500.1804</v>
      </c>
      <c r="O20" s="289"/>
      <c r="P20" s="149"/>
      <c r="Q20" s="235"/>
      <c r="R20" s="235"/>
      <c r="S20" s="235"/>
      <c r="T20" s="235"/>
      <c r="U20" s="235"/>
      <c r="V20" s="235"/>
      <c r="W20" s="235"/>
      <c r="X20" s="235"/>
      <c r="Y20" s="235"/>
      <c r="Z20" s="291">
        <v>11600</v>
      </c>
    </row>
    <row r="21" spans="1:26">
      <c r="A21" s="238"/>
      <c r="B21" s="284">
        <v>5500</v>
      </c>
      <c r="C21" s="285">
        <v>216.535433070866</v>
      </c>
      <c r="D21" s="284">
        <v>3204</v>
      </c>
      <c r="E21" s="285">
        <v>126.141732283465</v>
      </c>
      <c r="F21" s="284">
        <v>1866</v>
      </c>
      <c r="G21" s="285">
        <v>73.4645669291339</v>
      </c>
      <c r="H21" s="286" t="s">
        <v>21</v>
      </c>
      <c r="I21" s="290">
        <v>6500</v>
      </c>
      <c r="J21" s="284">
        <v>14329.9</v>
      </c>
      <c r="K21" s="290">
        <v>6100</v>
      </c>
      <c r="L21" s="284">
        <v>13448.06</v>
      </c>
      <c r="M21" s="284">
        <v>12566</v>
      </c>
      <c r="N21" s="284">
        <v>27703.0036</v>
      </c>
      <c r="O21" s="289"/>
      <c r="P21" s="149"/>
      <c r="Q21" s="235"/>
      <c r="R21" s="235"/>
      <c r="S21" s="235"/>
      <c r="T21" s="235"/>
      <c r="U21" s="235"/>
      <c r="V21" s="235"/>
      <c r="W21" s="235"/>
      <c r="X21" s="235"/>
      <c r="Y21" s="235"/>
      <c r="Z21" s="291">
        <v>11600</v>
      </c>
    </row>
    <row r="22" spans="1:26">
      <c r="A22" s="238"/>
      <c r="B22" s="284">
        <v>6000</v>
      </c>
      <c r="C22" s="285">
        <v>236.220472440945</v>
      </c>
      <c r="D22" s="284">
        <v>3370</v>
      </c>
      <c r="E22" s="285">
        <v>132.677165354331</v>
      </c>
      <c r="F22" s="284">
        <v>2032</v>
      </c>
      <c r="G22" s="285">
        <v>80</v>
      </c>
      <c r="H22" s="286" t="s">
        <v>21</v>
      </c>
      <c r="I22" s="290">
        <v>5900</v>
      </c>
      <c r="J22" s="284">
        <v>13007.14</v>
      </c>
      <c r="K22" s="290">
        <v>5500</v>
      </c>
      <c r="L22" s="284">
        <v>12125.3</v>
      </c>
      <c r="M22" s="284">
        <v>12659</v>
      </c>
      <c r="N22" s="284">
        <v>27908.0314</v>
      </c>
      <c r="O22" s="289"/>
      <c r="P22" s="149"/>
      <c r="Q22" s="235"/>
      <c r="R22" s="235"/>
      <c r="S22" s="235"/>
      <c r="T22" s="235"/>
      <c r="U22" s="235"/>
      <c r="V22" s="235"/>
      <c r="W22" s="235"/>
      <c r="X22" s="235"/>
      <c r="Y22" s="235"/>
      <c r="Z22" s="291">
        <v>11600</v>
      </c>
    </row>
    <row r="23" spans="1:26">
      <c r="A23" s="238"/>
      <c r="B23" s="284">
        <v>6500</v>
      </c>
      <c r="C23" s="285">
        <v>255.905511811024</v>
      </c>
      <c r="D23" s="284">
        <v>3620</v>
      </c>
      <c r="E23" s="285">
        <v>142.51968503937</v>
      </c>
      <c r="F23" s="284">
        <v>2282</v>
      </c>
      <c r="G23" s="285">
        <v>89.8425196850394</v>
      </c>
      <c r="H23" s="286" t="s">
        <v>21</v>
      </c>
      <c r="I23" s="290">
        <v>5300</v>
      </c>
      <c r="J23" s="284">
        <v>11684.38</v>
      </c>
      <c r="K23" s="290">
        <v>4900</v>
      </c>
      <c r="L23" s="284">
        <v>10802.54</v>
      </c>
      <c r="M23" s="284">
        <v>12792</v>
      </c>
      <c r="N23" s="284">
        <v>28201.2432</v>
      </c>
      <c r="O23" s="289"/>
      <c r="P23" s="149"/>
      <c r="Q23" s="235"/>
      <c r="R23" s="235"/>
      <c r="S23" s="235"/>
      <c r="T23" s="235"/>
      <c r="U23" s="235"/>
      <c r="V23" s="235"/>
      <c r="W23" s="235"/>
      <c r="X23" s="235"/>
      <c r="Y23" s="235"/>
      <c r="Z23" s="291">
        <v>11600</v>
      </c>
    </row>
  </sheetData>
  <mergeCells count="14">
    <mergeCell ref="E1:J1"/>
    <mergeCell ref="K1:N1"/>
    <mergeCell ref="I4:L4"/>
    <mergeCell ref="I5:J5"/>
    <mergeCell ref="K5:L5"/>
    <mergeCell ref="A4:A6"/>
    <mergeCell ref="A7:A15"/>
    <mergeCell ref="A16:A18"/>
    <mergeCell ref="A19:A23"/>
    <mergeCell ref="H4:H5"/>
    <mergeCell ref="B4:C5"/>
    <mergeCell ref="D4:E5"/>
    <mergeCell ref="F4:G5"/>
    <mergeCell ref="M4:N5"/>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1"/>
  <sheetViews>
    <sheetView workbookViewId="0">
      <selection activeCell="R21" sqref="R21"/>
    </sheetView>
  </sheetViews>
  <sheetFormatPr defaultColWidth="8.88888888888889" defaultRowHeight="14.4"/>
  <sheetData>
    <row r="1" ht="33.6" customHeight="1" spans="1:15">
      <c r="A1" s="133"/>
      <c r="B1" s="134"/>
      <c r="C1" s="134"/>
      <c r="D1" s="134"/>
      <c r="E1" s="282" t="s">
        <v>52</v>
      </c>
      <c r="F1" s="282"/>
      <c r="G1" s="282"/>
      <c r="H1" s="282"/>
      <c r="I1" s="282"/>
      <c r="J1" s="282"/>
      <c r="K1" s="135" t="s">
        <v>72</v>
      </c>
      <c r="L1" s="135"/>
      <c r="M1" s="135"/>
      <c r="N1" s="135"/>
      <c r="O1" s="288"/>
    </row>
    <row r="2" spans="1:15">
      <c r="A2" s="136"/>
      <c r="B2" s="137"/>
      <c r="C2" s="137"/>
      <c r="D2" s="137"/>
      <c r="E2" s="137"/>
      <c r="F2" s="137"/>
      <c r="G2" s="137"/>
      <c r="H2" s="137"/>
      <c r="I2" s="137"/>
      <c r="J2" s="137"/>
      <c r="K2" s="137"/>
      <c r="L2" s="137"/>
      <c r="M2" s="137"/>
      <c r="N2" s="137"/>
      <c r="O2" s="289"/>
    </row>
    <row r="3" spans="1:15">
      <c r="A3" s="133"/>
      <c r="B3" s="138"/>
      <c r="C3" s="138"/>
      <c r="D3" s="138"/>
      <c r="E3" s="138"/>
      <c r="F3" s="138"/>
      <c r="G3" s="138"/>
      <c r="H3" s="138"/>
      <c r="I3" s="138"/>
      <c r="J3" s="138"/>
      <c r="K3" s="138"/>
      <c r="L3" s="138"/>
      <c r="M3" s="138"/>
      <c r="N3" s="138"/>
      <c r="O3" s="289"/>
    </row>
    <row r="4" ht="72" customHeight="1" spans="1:15">
      <c r="A4" s="238" t="s">
        <v>53</v>
      </c>
      <c r="B4" s="283" t="s">
        <v>54</v>
      </c>
      <c r="C4" s="283"/>
      <c r="D4" s="283" t="s">
        <v>55</v>
      </c>
      <c r="E4" s="283"/>
      <c r="F4" s="283" t="s">
        <v>71</v>
      </c>
      <c r="G4" s="283"/>
      <c r="H4" s="283" t="s">
        <v>57</v>
      </c>
      <c r="I4" s="283" t="s">
        <v>58</v>
      </c>
      <c r="J4" s="283"/>
      <c r="K4" s="283"/>
      <c r="L4" s="283"/>
      <c r="M4" s="283" t="s">
        <v>59</v>
      </c>
      <c r="N4" s="283"/>
      <c r="O4" s="289"/>
    </row>
    <row r="5" ht="28.8" customHeight="1" spans="1:15">
      <c r="A5" s="238"/>
      <c r="B5" s="283"/>
      <c r="C5" s="283"/>
      <c r="D5" s="283"/>
      <c r="E5" s="283"/>
      <c r="F5" s="283"/>
      <c r="G5" s="283"/>
      <c r="H5" s="283"/>
      <c r="I5" s="283" t="s">
        <v>60</v>
      </c>
      <c r="J5" s="283"/>
      <c r="K5" s="283" t="s">
        <v>61</v>
      </c>
      <c r="L5" s="283"/>
      <c r="M5" s="283"/>
      <c r="N5" s="283"/>
      <c r="O5" s="289"/>
    </row>
    <row r="6" ht="43.2" spans="1:15">
      <c r="A6" s="238"/>
      <c r="B6" s="283" t="s">
        <v>11</v>
      </c>
      <c r="C6" s="283" t="s">
        <v>12</v>
      </c>
      <c r="D6" s="283" t="s">
        <v>11</v>
      </c>
      <c r="E6" s="283" t="s">
        <v>12</v>
      </c>
      <c r="F6" s="283" t="s">
        <v>11</v>
      </c>
      <c r="G6" s="283" t="s">
        <v>12</v>
      </c>
      <c r="H6" s="283" t="s">
        <v>13</v>
      </c>
      <c r="I6" s="283" t="s">
        <v>62</v>
      </c>
      <c r="J6" s="283" t="s">
        <v>63</v>
      </c>
      <c r="K6" s="283" t="s">
        <v>62</v>
      </c>
      <c r="L6" s="283" t="s">
        <v>63</v>
      </c>
      <c r="M6" s="283" t="s">
        <v>16</v>
      </c>
      <c r="N6" s="283" t="s">
        <v>17</v>
      </c>
      <c r="O6" s="289"/>
    </row>
    <row r="7" customHeight="1" spans="1:15">
      <c r="A7" s="238" t="s">
        <v>64</v>
      </c>
      <c r="B7" s="284">
        <v>2000</v>
      </c>
      <c r="C7" s="285">
        <v>78.740157480315</v>
      </c>
      <c r="D7" s="284">
        <v>2370</v>
      </c>
      <c r="E7" s="285">
        <v>93.3070866141732</v>
      </c>
      <c r="F7" s="284">
        <v>210</v>
      </c>
      <c r="G7" s="285">
        <v>8.26771653543307</v>
      </c>
      <c r="H7" s="286" t="s">
        <v>20</v>
      </c>
      <c r="I7" s="290">
        <v>10000</v>
      </c>
      <c r="J7" s="284">
        <v>22046</v>
      </c>
      <c r="K7" s="290">
        <v>9300</v>
      </c>
      <c r="L7" s="284">
        <v>20502.78</v>
      </c>
      <c r="M7" s="284">
        <v>12514</v>
      </c>
      <c r="N7" s="284">
        <v>27588.3644</v>
      </c>
      <c r="O7" s="289"/>
    </row>
    <row r="8" spans="1:15">
      <c r="A8" s="238"/>
      <c r="B8" s="284">
        <v>2300</v>
      </c>
      <c r="C8" s="285">
        <v>90.5511811023622</v>
      </c>
      <c r="D8" s="284">
        <v>2520</v>
      </c>
      <c r="E8" s="285">
        <v>99.2125984251969</v>
      </c>
      <c r="F8" s="284">
        <v>210</v>
      </c>
      <c r="G8" s="285">
        <v>8.26771653543307</v>
      </c>
      <c r="H8" s="286" t="s">
        <v>20</v>
      </c>
      <c r="I8" s="290">
        <v>10000</v>
      </c>
      <c r="J8" s="284">
        <v>22046</v>
      </c>
      <c r="K8" s="290">
        <v>9300</v>
      </c>
      <c r="L8" s="284">
        <v>20502.78</v>
      </c>
      <c r="M8" s="284">
        <v>12567</v>
      </c>
      <c r="N8" s="284">
        <v>27705.2082</v>
      </c>
      <c r="O8" s="289"/>
    </row>
    <row r="9" spans="1:15">
      <c r="A9" s="238"/>
      <c r="B9" s="284">
        <v>3000</v>
      </c>
      <c r="C9" s="285">
        <v>118.110236220472</v>
      </c>
      <c r="D9" s="284">
        <v>2870</v>
      </c>
      <c r="E9" s="285">
        <v>112.992125984252</v>
      </c>
      <c r="F9" s="284">
        <v>210</v>
      </c>
      <c r="G9" s="285">
        <v>8.26771653543307</v>
      </c>
      <c r="H9" s="286" t="s">
        <v>20</v>
      </c>
      <c r="I9" s="290">
        <v>10000</v>
      </c>
      <c r="J9" s="284">
        <v>22046</v>
      </c>
      <c r="K9" s="290">
        <v>9300</v>
      </c>
      <c r="L9" s="284">
        <v>20502.78</v>
      </c>
      <c r="M9" s="284">
        <v>12700</v>
      </c>
      <c r="N9" s="284">
        <v>27998.42</v>
      </c>
      <c r="O9" s="289"/>
    </row>
    <row r="10" spans="1:15">
      <c r="A10" s="238"/>
      <c r="B10" s="284">
        <v>3500</v>
      </c>
      <c r="C10" s="285">
        <v>137.795275590551</v>
      </c>
      <c r="D10" s="284">
        <v>3120</v>
      </c>
      <c r="E10" s="285">
        <v>122.834645669291</v>
      </c>
      <c r="F10" s="284">
        <v>210</v>
      </c>
      <c r="G10" s="285">
        <v>8.26771653543307</v>
      </c>
      <c r="H10" s="286" t="s">
        <v>20</v>
      </c>
      <c r="I10" s="290">
        <v>10000</v>
      </c>
      <c r="J10" s="284">
        <v>22046</v>
      </c>
      <c r="K10" s="290">
        <v>9300</v>
      </c>
      <c r="L10" s="284">
        <v>20502.78</v>
      </c>
      <c r="M10" s="284">
        <v>12786</v>
      </c>
      <c r="N10" s="284">
        <v>28188.0156</v>
      </c>
      <c r="O10" s="289"/>
    </row>
    <row r="11" spans="1:15">
      <c r="A11" s="238"/>
      <c r="B11" s="284">
        <v>4000</v>
      </c>
      <c r="C11" s="285">
        <v>157.48031496063</v>
      </c>
      <c r="D11" s="284">
        <v>3420</v>
      </c>
      <c r="E11" s="285">
        <v>134.645669291339</v>
      </c>
      <c r="F11" s="284">
        <v>210</v>
      </c>
      <c r="G11" s="285">
        <v>8.26771653543307</v>
      </c>
      <c r="H11" s="286" t="s">
        <v>20</v>
      </c>
      <c r="I11" s="290">
        <v>10000</v>
      </c>
      <c r="J11" s="284">
        <v>22046</v>
      </c>
      <c r="K11" s="290">
        <v>9300</v>
      </c>
      <c r="L11" s="284">
        <v>20502.78</v>
      </c>
      <c r="M11" s="284">
        <v>12891</v>
      </c>
      <c r="N11" s="284">
        <v>28419.4986</v>
      </c>
      <c r="O11" s="289"/>
    </row>
    <row r="12" spans="1:15">
      <c r="A12" s="238"/>
      <c r="B12" s="284">
        <v>4500</v>
      </c>
      <c r="C12" s="285">
        <v>177.165354330709</v>
      </c>
      <c r="D12" s="284">
        <v>3670</v>
      </c>
      <c r="E12" s="285">
        <v>144.488188976378</v>
      </c>
      <c r="F12" s="284">
        <v>210</v>
      </c>
      <c r="G12" s="285">
        <v>8.26771653543307</v>
      </c>
      <c r="H12" s="286" t="s">
        <v>20</v>
      </c>
      <c r="I12" s="290">
        <v>10000</v>
      </c>
      <c r="J12" s="284">
        <v>22046</v>
      </c>
      <c r="K12" s="290">
        <v>9300</v>
      </c>
      <c r="L12" s="284">
        <v>20502.78</v>
      </c>
      <c r="M12" s="284">
        <v>12977</v>
      </c>
      <c r="N12" s="284">
        <v>28609.0942</v>
      </c>
      <c r="O12" s="289"/>
    </row>
    <row r="13" spans="1:15">
      <c r="A13" s="238"/>
      <c r="B13" s="284">
        <v>5000</v>
      </c>
      <c r="C13" s="285">
        <v>196.850393700787</v>
      </c>
      <c r="D13" s="284">
        <v>3920</v>
      </c>
      <c r="E13" s="285">
        <v>154.330708661417</v>
      </c>
      <c r="F13" s="284">
        <v>210</v>
      </c>
      <c r="G13" s="285">
        <v>8.26771653543307</v>
      </c>
      <c r="H13" s="286" t="s">
        <v>21</v>
      </c>
      <c r="I13" s="290">
        <v>9450</v>
      </c>
      <c r="J13" s="284">
        <v>20833.47</v>
      </c>
      <c r="K13" s="290">
        <v>8750</v>
      </c>
      <c r="L13" s="284">
        <v>19290.25</v>
      </c>
      <c r="M13" s="284">
        <v>13120</v>
      </c>
      <c r="N13" s="284">
        <v>28924.352</v>
      </c>
      <c r="O13" s="289"/>
    </row>
    <row r="14" spans="1:15">
      <c r="A14" s="238"/>
      <c r="B14" s="284">
        <v>5500</v>
      </c>
      <c r="C14" s="285">
        <v>216.535433070866</v>
      </c>
      <c r="D14" s="284">
        <v>4220</v>
      </c>
      <c r="E14" s="285">
        <v>166.141732283465</v>
      </c>
      <c r="F14" s="284">
        <v>210</v>
      </c>
      <c r="G14" s="285">
        <v>8.26771653543307</v>
      </c>
      <c r="H14" s="286" t="s">
        <v>21</v>
      </c>
      <c r="I14" s="290">
        <v>9000</v>
      </c>
      <c r="J14" s="284">
        <v>19841.4</v>
      </c>
      <c r="K14" s="290">
        <v>8300</v>
      </c>
      <c r="L14" s="284">
        <v>18298.18</v>
      </c>
      <c r="M14" s="284">
        <v>13279</v>
      </c>
      <c r="N14" s="284">
        <v>29274.8834</v>
      </c>
      <c r="O14" s="289"/>
    </row>
    <row r="15" spans="1:15">
      <c r="A15" s="238"/>
      <c r="B15" s="284">
        <v>6000</v>
      </c>
      <c r="C15" s="285">
        <v>236.220472440945</v>
      </c>
      <c r="D15" s="284">
        <v>4470</v>
      </c>
      <c r="E15" s="285">
        <v>175.984251968504</v>
      </c>
      <c r="F15" s="284">
        <v>210</v>
      </c>
      <c r="G15" s="285">
        <v>8.26771653543307</v>
      </c>
      <c r="H15" s="286" t="s">
        <v>21</v>
      </c>
      <c r="I15" s="290">
        <v>8550</v>
      </c>
      <c r="J15" s="284">
        <v>18849.33</v>
      </c>
      <c r="K15" s="290">
        <v>7650</v>
      </c>
      <c r="L15" s="284">
        <v>16865.19</v>
      </c>
      <c r="M15" s="284">
        <v>13364</v>
      </c>
      <c r="N15" s="284">
        <v>29462.2744</v>
      </c>
      <c r="O15" s="289"/>
    </row>
    <row r="16" ht="43.2" customHeight="1" spans="1:15">
      <c r="A16" s="238" t="s">
        <v>65</v>
      </c>
      <c r="B16" s="287">
        <v>2000</v>
      </c>
      <c r="C16" s="285">
        <v>78.740157480315</v>
      </c>
      <c r="D16" s="287">
        <v>2215</v>
      </c>
      <c r="E16" s="285">
        <v>87.2047244094488</v>
      </c>
      <c r="F16" s="287">
        <v>1007</v>
      </c>
      <c r="G16" s="285">
        <v>39.6456692913386</v>
      </c>
      <c r="H16" s="286" t="s">
        <v>20</v>
      </c>
      <c r="I16" s="290">
        <v>10000</v>
      </c>
      <c r="J16" s="284">
        <v>22046</v>
      </c>
      <c r="K16" s="287">
        <v>9300</v>
      </c>
      <c r="L16" s="284">
        <v>20502.78</v>
      </c>
      <c r="M16" s="287">
        <v>12371</v>
      </c>
      <c r="N16" s="284">
        <v>27273.1066</v>
      </c>
      <c r="O16" s="289"/>
    </row>
    <row r="17" spans="1:15">
      <c r="A17" s="238"/>
      <c r="B17" s="284">
        <v>2500</v>
      </c>
      <c r="C17" s="285">
        <v>98.4251968503937</v>
      </c>
      <c r="D17" s="284">
        <v>2600</v>
      </c>
      <c r="E17" s="285">
        <v>102.362204724409</v>
      </c>
      <c r="F17" s="284">
        <v>1262</v>
      </c>
      <c r="G17" s="285">
        <v>49.6850393700787</v>
      </c>
      <c r="H17" s="286" t="s">
        <v>20</v>
      </c>
      <c r="I17" s="290">
        <v>10000</v>
      </c>
      <c r="J17" s="284">
        <v>22046</v>
      </c>
      <c r="K17" s="290">
        <v>9300</v>
      </c>
      <c r="L17" s="284">
        <v>20502.78</v>
      </c>
      <c r="M17" s="284">
        <v>12696</v>
      </c>
      <c r="N17" s="284">
        <v>27989.6016</v>
      </c>
      <c r="O17" s="289"/>
    </row>
    <row r="18" spans="1:15">
      <c r="A18" s="238"/>
      <c r="B18" s="284">
        <v>3000</v>
      </c>
      <c r="C18" s="285">
        <v>118.110236220472</v>
      </c>
      <c r="D18" s="284">
        <v>2850</v>
      </c>
      <c r="E18" s="285">
        <v>112.204724409449</v>
      </c>
      <c r="F18" s="284">
        <v>1512</v>
      </c>
      <c r="G18" s="285">
        <v>59.5275590551181</v>
      </c>
      <c r="H18" s="286" t="s">
        <v>20</v>
      </c>
      <c r="I18" s="290">
        <v>10000</v>
      </c>
      <c r="J18" s="284">
        <v>22046</v>
      </c>
      <c r="K18" s="290">
        <v>9300</v>
      </c>
      <c r="L18" s="284">
        <v>20502.78</v>
      </c>
      <c r="M18" s="284">
        <v>12791</v>
      </c>
      <c r="N18" s="284">
        <v>28199.0386</v>
      </c>
      <c r="O18" s="289"/>
    </row>
    <row r="19" customHeight="1" spans="1:15">
      <c r="A19" s="238" t="s">
        <v>66</v>
      </c>
      <c r="B19" s="284">
        <v>4500</v>
      </c>
      <c r="C19" s="285">
        <v>177.165354330709</v>
      </c>
      <c r="D19" s="284">
        <v>2872</v>
      </c>
      <c r="E19" s="285">
        <v>113.070866141732</v>
      </c>
      <c r="F19" s="284">
        <v>1534</v>
      </c>
      <c r="G19" s="285">
        <v>60.3937007874016</v>
      </c>
      <c r="H19" s="286" t="s">
        <v>20</v>
      </c>
      <c r="I19" s="290">
        <v>8000</v>
      </c>
      <c r="J19" s="284">
        <v>17636.8</v>
      </c>
      <c r="K19" s="290">
        <v>7600</v>
      </c>
      <c r="L19" s="284">
        <v>16754.96</v>
      </c>
      <c r="M19" s="284">
        <v>13482</v>
      </c>
      <c r="N19" s="284">
        <v>29722.4172</v>
      </c>
      <c r="O19" s="289"/>
    </row>
    <row r="20" spans="1:15">
      <c r="A20" s="238"/>
      <c r="B20" s="284">
        <v>5000</v>
      </c>
      <c r="C20" s="285">
        <v>196.850393700787</v>
      </c>
      <c r="D20" s="284">
        <v>3038</v>
      </c>
      <c r="E20" s="285">
        <v>119.606299212598</v>
      </c>
      <c r="F20" s="284">
        <v>1700</v>
      </c>
      <c r="G20" s="285">
        <v>66.9291338582677</v>
      </c>
      <c r="H20" s="286" t="s">
        <v>21</v>
      </c>
      <c r="I20" s="290">
        <v>7500</v>
      </c>
      <c r="J20" s="284">
        <v>16534.5</v>
      </c>
      <c r="K20" s="290">
        <v>7100</v>
      </c>
      <c r="L20" s="284">
        <v>15652.66</v>
      </c>
      <c r="M20" s="284">
        <v>13574</v>
      </c>
      <c r="N20" s="284">
        <v>29925.2404</v>
      </c>
      <c r="O20" s="289"/>
    </row>
    <row r="21" spans="1:15">
      <c r="A21" s="238"/>
      <c r="B21" s="284">
        <v>5500</v>
      </c>
      <c r="C21" s="285">
        <v>216.535433070866</v>
      </c>
      <c r="D21" s="284">
        <v>3204</v>
      </c>
      <c r="E21" s="285">
        <v>126.141732283465</v>
      </c>
      <c r="F21" s="284">
        <v>1866</v>
      </c>
      <c r="G21" s="285">
        <v>73.4645669291339</v>
      </c>
      <c r="H21" s="286" t="s">
        <v>21</v>
      </c>
      <c r="I21" s="290">
        <v>7000</v>
      </c>
      <c r="J21" s="284">
        <v>15432.2</v>
      </c>
      <c r="K21" s="290">
        <v>6600</v>
      </c>
      <c r="L21" s="284">
        <v>14550.36</v>
      </c>
      <c r="M21" s="284">
        <v>13666</v>
      </c>
      <c r="N21" s="284">
        <v>30128.0636</v>
      </c>
      <c r="O21" s="289"/>
    </row>
    <row r="22" spans="1:15">
      <c r="A22" s="238"/>
      <c r="B22" s="284">
        <v>6000</v>
      </c>
      <c r="C22" s="285">
        <v>236.220472440945</v>
      </c>
      <c r="D22" s="284">
        <v>3370</v>
      </c>
      <c r="E22" s="285">
        <v>132.677165354331</v>
      </c>
      <c r="F22" s="284">
        <v>2032</v>
      </c>
      <c r="G22" s="285">
        <v>80</v>
      </c>
      <c r="H22" s="286" t="s">
        <v>21</v>
      </c>
      <c r="I22" s="290">
        <v>6500</v>
      </c>
      <c r="J22" s="284">
        <v>14329.9</v>
      </c>
      <c r="K22" s="290">
        <v>6100</v>
      </c>
      <c r="L22" s="284">
        <v>13448.06</v>
      </c>
      <c r="M22" s="284">
        <v>13759</v>
      </c>
      <c r="N22" s="284">
        <v>30333.0914</v>
      </c>
      <c r="O22" s="289"/>
    </row>
    <row r="23" spans="1:15">
      <c r="A23" s="238"/>
      <c r="B23" s="284">
        <v>6500</v>
      </c>
      <c r="C23" s="285">
        <v>255.905511811024</v>
      </c>
      <c r="D23" s="284">
        <v>3620</v>
      </c>
      <c r="E23" s="285">
        <v>142.51968503937</v>
      </c>
      <c r="F23" s="284">
        <v>2282</v>
      </c>
      <c r="G23" s="285">
        <v>89.8425196850394</v>
      </c>
      <c r="H23" s="286" t="s">
        <v>21</v>
      </c>
      <c r="I23" s="290">
        <v>6000</v>
      </c>
      <c r="J23" s="284">
        <v>13227.6</v>
      </c>
      <c r="K23" s="290">
        <v>5600</v>
      </c>
      <c r="L23" s="284">
        <v>12345.76</v>
      </c>
      <c r="M23" s="284">
        <v>13892</v>
      </c>
      <c r="N23" s="284">
        <v>30626.3032</v>
      </c>
      <c r="O23" s="289"/>
    </row>
    <row r="24" spans="1:15">
      <c r="A24" s="235"/>
      <c r="B24" s="235"/>
      <c r="C24" s="235"/>
      <c r="D24" s="235"/>
      <c r="E24" s="235"/>
      <c r="F24" s="235"/>
      <c r="G24" s="235"/>
      <c r="H24" s="235"/>
      <c r="I24" s="235"/>
      <c r="J24" s="235"/>
      <c r="K24" s="235"/>
      <c r="L24" s="235"/>
      <c r="M24" s="235"/>
      <c r="N24" s="235"/>
      <c r="O24" s="289"/>
    </row>
    <row r="25" ht="33.6" customHeight="1" spans="1:15">
      <c r="A25" s="133"/>
      <c r="B25" s="134"/>
      <c r="C25" s="134"/>
      <c r="D25" s="134"/>
      <c r="E25" s="282" t="s">
        <v>52</v>
      </c>
      <c r="F25" s="282"/>
      <c r="G25" s="282"/>
      <c r="H25" s="282"/>
      <c r="I25" s="282"/>
      <c r="J25" s="282"/>
      <c r="K25" s="135" t="s">
        <v>73</v>
      </c>
      <c r="L25" s="135"/>
      <c r="M25" s="135"/>
      <c r="N25" s="135"/>
      <c r="O25" s="288" t="s">
        <v>74</v>
      </c>
    </row>
    <row r="26" spans="1:15">
      <c r="A26" s="136"/>
      <c r="B26" s="137"/>
      <c r="C26" s="137"/>
      <c r="D26" s="137"/>
      <c r="E26" s="137"/>
      <c r="F26" s="137"/>
      <c r="G26" s="137"/>
      <c r="H26" s="137"/>
      <c r="I26" s="137"/>
      <c r="J26" s="137"/>
      <c r="K26" s="137"/>
      <c r="L26" s="137"/>
      <c r="M26" s="137"/>
      <c r="N26" s="137"/>
      <c r="O26" s="289"/>
    </row>
    <row r="27" spans="1:15">
      <c r="A27" s="133"/>
      <c r="B27" s="138"/>
      <c r="C27" s="138"/>
      <c r="D27" s="138"/>
      <c r="E27" s="138"/>
      <c r="F27" s="138"/>
      <c r="G27" s="138"/>
      <c r="H27" s="138"/>
      <c r="I27" s="138"/>
      <c r="J27" s="138"/>
      <c r="K27" s="138"/>
      <c r="L27" s="138"/>
      <c r="M27" s="138"/>
      <c r="N27" s="138"/>
      <c r="O27" s="289"/>
    </row>
    <row r="28" ht="72" customHeight="1" spans="1:15">
      <c r="A28" s="238" t="s">
        <v>53</v>
      </c>
      <c r="B28" s="283" t="s">
        <v>54</v>
      </c>
      <c r="C28" s="283"/>
      <c r="D28" s="283" t="s">
        <v>55</v>
      </c>
      <c r="E28" s="283"/>
      <c r="F28" s="283" t="s">
        <v>71</v>
      </c>
      <c r="G28" s="283"/>
      <c r="H28" s="283" t="s">
        <v>57</v>
      </c>
      <c r="I28" s="283" t="s">
        <v>58</v>
      </c>
      <c r="J28" s="283"/>
      <c r="K28" s="283"/>
      <c r="L28" s="283"/>
      <c r="M28" s="283" t="s">
        <v>59</v>
      </c>
      <c r="N28" s="283"/>
      <c r="O28" s="289"/>
    </row>
    <row r="29" ht="28.8" customHeight="1" spans="1:15">
      <c r="A29" s="238"/>
      <c r="B29" s="283"/>
      <c r="C29" s="283"/>
      <c r="D29" s="283"/>
      <c r="E29" s="283"/>
      <c r="F29" s="283"/>
      <c r="G29" s="283"/>
      <c r="H29" s="283"/>
      <c r="I29" s="283" t="s">
        <v>60</v>
      </c>
      <c r="J29" s="283"/>
      <c r="K29" s="283" t="s">
        <v>61</v>
      </c>
      <c r="L29" s="283"/>
      <c r="M29" s="283"/>
      <c r="N29" s="283"/>
      <c r="O29" s="289"/>
    </row>
    <row r="30" ht="43.2" spans="1:15">
      <c r="A30" s="238"/>
      <c r="B30" s="283" t="s">
        <v>11</v>
      </c>
      <c r="C30" s="283" t="s">
        <v>12</v>
      </c>
      <c r="D30" s="283" t="s">
        <v>11</v>
      </c>
      <c r="E30" s="283" t="s">
        <v>12</v>
      </c>
      <c r="F30" s="283" t="s">
        <v>11</v>
      </c>
      <c r="G30" s="283" t="s">
        <v>12</v>
      </c>
      <c r="H30" s="283" t="s">
        <v>13</v>
      </c>
      <c r="I30" s="283" t="s">
        <v>62</v>
      </c>
      <c r="J30" s="283" t="s">
        <v>63</v>
      </c>
      <c r="K30" s="283" t="s">
        <v>62</v>
      </c>
      <c r="L30" s="283" t="s">
        <v>63</v>
      </c>
      <c r="M30" s="283" t="s">
        <v>16</v>
      </c>
      <c r="N30" s="283" t="s">
        <v>17</v>
      </c>
      <c r="O30" s="289"/>
    </row>
    <row r="31" customHeight="1" spans="1:15">
      <c r="A31" s="238" t="s">
        <v>64</v>
      </c>
      <c r="B31" s="284">
        <v>2000</v>
      </c>
      <c r="C31" s="285">
        <v>78.740157480315</v>
      </c>
      <c r="D31" s="284">
        <v>2370</v>
      </c>
      <c r="E31" s="285">
        <v>93.3070866141732</v>
      </c>
      <c r="F31" s="284">
        <v>210</v>
      </c>
      <c r="G31" s="285">
        <v>8.26771653543307</v>
      </c>
      <c r="H31" s="286" t="s">
        <v>20</v>
      </c>
      <c r="I31" s="290">
        <v>10000</v>
      </c>
      <c r="J31" s="284">
        <v>22046</v>
      </c>
      <c r="K31" s="290">
        <v>9300</v>
      </c>
      <c r="L31" s="284">
        <v>20502.78</v>
      </c>
      <c r="M31" s="284">
        <v>12744</v>
      </c>
      <c r="N31" s="284">
        <v>28095.4224</v>
      </c>
      <c r="O31" s="289"/>
    </row>
    <row r="32" spans="1:15">
      <c r="A32" s="238"/>
      <c r="B32" s="284">
        <v>2300</v>
      </c>
      <c r="C32" s="285">
        <v>90.5511811023622</v>
      </c>
      <c r="D32" s="284">
        <v>2520</v>
      </c>
      <c r="E32" s="285">
        <v>99.2125984251969</v>
      </c>
      <c r="F32" s="284">
        <v>210</v>
      </c>
      <c r="G32" s="285">
        <v>8.26771653543307</v>
      </c>
      <c r="H32" s="286" t="s">
        <v>20</v>
      </c>
      <c r="I32" s="290">
        <v>10000</v>
      </c>
      <c r="J32" s="284">
        <v>22046</v>
      </c>
      <c r="K32" s="290">
        <v>9300</v>
      </c>
      <c r="L32" s="284">
        <v>20502.78</v>
      </c>
      <c r="M32" s="284">
        <v>12797</v>
      </c>
      <c r="N32" s="284">
        <v>28212.2662</v>
      </c>
      <c r="O32" s="289"/>
    </row>
    <row r="33" spans="1:15">
      <c r="A33" s="238"/>
      <c r="B33" s="284">
        <v>3000</v>
      </c>
      <c r="C33" s="285">
        <v>118.110236220472</v>
      </c>
      <c r="D33" s="284">
        <v>2870</v>
      </c>
      <c r="E33" s="285">
        <v>112.992125984252</v>
      </c>
      <c r="F33" s="284">
        <v>210</v>
      </c>
      <c r="G33" s="285">
        <v>8.26771653543307</v>
      </c>
      <c r="H33" s="286" t="s">
        <v>20</v>
      </c>
      <c r="I33" s="290">
        <v>10000</v>
      </c>
      <c r="J33" s="284">
        <v>22046</v>
      </c>
      <c r="K33" s="290">
        <v>9300</v>
      </c>
      <c r="L33" s="284">
        <v>20502.78</v>
      </c>
      <c r="M33" s="284">
        <v>12930</v>
      </c>
      <c r="N33" s="284">
        <v>28505.478</v>
      </c>
      <c r="O33" s="289"/>
    </row>
    <row r="34" spans="1:15">
      <c r="A34" s="238"/>
      <c r="B34" s="284">
        <v>3500</v>
      </c>
      <c r="C34" s="285">
        <v>137.795275590551</v>
      </c>
      <c r="D34" s="284">
        <v>3120</v>
      </c>
      <c r="E34" s="285">
        <v>122.834645669291</v>
      </c>
      <c r="F34" s="284">
        <v>210</v>
      </c>
      <c r="G34" s="285">
        <v>8.26771653543307</v>
      </c>
      <c r="H34" s="286" t="s">
        <v>20</v>
      </c>
      <c r="I34" s="290">
        <v>10000</v>
      </c>
      <c r="J34" s="284">
        <v>22046</v>
      </c>
      <c r="K34" s="290">
        <v>9300</v>
      </c>
      <c r="L34" s="284">
        <v>20502.78</v>
      </c>
      <c r="M34" s="284">
        <v>13016</v>
      </c>
      <c r="N34" s="284">
        <v>28695.0736</v>
      </c>
      <c r="O34" s="289"/>
    </row>
    <row r="35" spans="1:15">
      <c r="A35" s="238"/>
      <c r="B35" s="284">
        <v>4000</v>
      </c>
      <c r="C35" s="285">
        <v>157.48031496063</v>
      </c>
      <c r="D35" s="284">
        <v>3420</v>
      </c>
      <c r="E35" s="285">
        <v>134.645669291339</v>
      </c>
      <c r="F35" s="284">
        <v>210</v>
      </c>
      <c r="G35" s="285">
        <v>8.26771653543307</v>
      </c>
      <c r="H35" s="286" t="s">
        <v>20</v>
      </c>
      <c r="I35" s="290">
        <v>10000</v>
      </c>
      <c r="J35" s="284">
        <v>22046</v>
      </c>
      <c r="K35" s="290">
        <v>9300</v>
      </c>
      <c r="L35" s="284">
        <v>20502.78</v>
      </c>
      <c r="M35" s="284">
        <v>13121</v>
      </c>
      <c r="N35" s="284">
        <v>28926.5566</v>
      </c>
      <c r="O35" s="289"/>
    </row>
    <row r="36" spans="1:15">
      <c r="A36" s="238"/>
      <c r="B36" s="284">
        <v>4500</v>
      </c>
      <c r="C36" s="285">
        <v>177.165354330709</v>
      </c>
      <c r="D36" s="284">
        <v>3670</v>
      </c>
      <c r="E36" s="285">
        <v>144.488188976378</v>
      </c>
      <c r="F36" s="284">
        <v>210</v>
      </c>
      <c r="G36" s="285">
        <v>8.26771653543307</v>
      </c>
      <c r="H36" s="286" t="s">
        <v>20</v>
      </c>
      <c r="I36" s="290">
        <v>10000</v>
      </c>
      <c r="J36" s="284">
        <v>22046</v>
      </c>
      <c r="K36" s="290">
        <v>9300</v>
      </c>
      <c r="L36" s="284">
        <v>20502.78</v>
      </c>
      <c r="M36" s="284">
        <v>13207</v>
      </c>
      <c r="N36" s="284">
        <v>29116.1522</v>
      </c>
      <c r="O36" s="289"/>
    </row>
    <row r="37" spans="1:15">
      <c r="A37" s="238"/>
      <c r="B37" s="284">
        <v>5000</v>
      </c>
      <c r="C37" s="285">
        <v>196.850393700787</v>
      </c>
      <c r="D37" s="284">
        <v>3920</v>
      </c>
      <c r="E37" s="285">
        <v>154.330708661417</v>
      </c>
      <c r="F37" s="284">
        <v>210</v>
      </c>
      <c r="G37" s="285">
        <v>8.26771653543307</v>
      </c>
      <c r="H37" s="286" t="s">
        <v>21</v>
      </c>
      <c r="I37" s="290">
        <v>9450</v>
      </c>
      <c r="J37" s="284">
        <v>20833.47</v>
      </c>
      <c r="K37" s="290">
        <v>8750</v>
      </c>
      <c r="L37" s="284">
        <v>19290.25</v>
      </c>
      <c r="M37" s="284">
        <v>13350</v>
      </c>
      <c r="N37" s="284">
        <v>29431.41</v>
      </c>
      <c r="O37" s="289"/>
    </row>
    <row r="38" spans="1:15">
      <c r="A38" s="238"/>
      <c r="B38" s="284">
        <v>5500</v>
      </c>
      <c r="C38" s="285">
        <v>216.535433070866</v>
      </c>
      <c r="D38" s="284">
        <v>4220</v>
      </c>
      <c r="E38" s="285">
        <v>166.141732283465</v>
      </c>
      <c r="F38" s="284">
        <v>210</v>
      </c>
      <c r="G38" s="285">
        <v>8.26771653543307</v>
      </c>
      <c r="H38" s="286" t="s">
        <v>21</v>
      </c>
      <c r="I38" s="290">
        <v>9000</v>
      </c>
      <c r="J38" s="284">
        <v>19841.4</v>
      </c>
      <c r="K38" s="290">
        <v>8300</v>
      </c>
      <c r="L38" s="284">
        <v>18298.18</v>
      </c>
      <c r="M38" s="284">
        <v>13509</v>
      </c>
      <c r="N38" s="284">
        <v>29781.9414</v>
      </c>
      <c r="O38" s="289"/>
    </row>
    <row r="39" spans="1:15">
      <c r="A39" s="238"/>
      <c r="B39" s="284">
        <v>6000</v>
      </c>
      <c r="C39" s="285">
        <v>236.220472440945</v>
      </c>
      <c r="D39" s="284">
        <v>4470</v>
      </c>
      <c r="E39" s="285">
        <v>175.984251968504</v>
      </c>
      <c r="F39" s="284">
        <v>210</v>
      </c>
      <c r="G39" s="285">
        <v>8.26771653543307</v>
      </c>
      <c r="H39" s="286" t="s">
        <v>21</v>
      </c>
      <c r="I39" s="290">
        <v>8550</v>
      </c>
      <c r="J39" s="284">
        <v>18849.33</v>
      </c>
      <c r="K39" s="290">
        <v>7650</v>
      </c>
      <c r="L39" s="284">
        <v>16865.19</v>
      </c>
      <c r="M39" s="284">
        <v>13594</v>
      </c>
      <c r="N39" s="284">
        <v>29969.3324</v>
      </c>
      <c r="O39" s="289"/>
    </row>
    <row r="40" ht="43.2" customHeight="1" spans="1:15">
      <c r="A40" s="238" t="s">
        <v>65</v>
      </c>
      <c r="B40" s="287">
        <v>2000</v>
      </c>
      <c r="C40" s="285">
        <v>78.740157480315</v>
      </c>
      <c r="D40" s="287">
        <v>2215</v>
      </c>
      <c r="E40" s="285">
        <v>87.2047244094488</v>
      </c>
      <c r="F40" s="287">
        <v>1007</v>
      </c>
      <c r="G40" s="285">
        <v>39.6456692913386</v>
      </c>
      <c r="H40" s="286" t="s">
        <v>20</v>
      </c>
      <c r="I40" s="290">
        <v>10000</v>
      </c>
      <c r="J40" s="284">
        <v>22046</v>
      </c>
      <c r="K40" s="287">
        <v>9300</v>
      </c>
      <c r="L40" s="284">
        <v>20502.78</v>
      </c>
      <c r="M40" s="287">
        <v>12601</v>
      </c>
      <c r="N40" s="284">
        <v>27780.1646</v>
      </c>
      <c r="O40" s="289"/>
    </row>
    <row r="41" spans="1:15">
      <c r="A41" s="238"/>
      <c r="B41" s="284">
        <v>2500</v>
      </c>
      <c r="C41" s="285">
        <v>98.4251968503937</v>
      </c>
      <c r="D41" s="284">
        <v>2600</v>
      </c>
      <c r="E41" s="285">
        <v>102.362204724409</v>
      </c>
      <c r="F41" s="284">
        <v>1262</v>
      </c>
      <c r="G41" s="285">
        <v>49.6850393700787</v>
      </c>
      <c r="H41" s="286" t="s">
        <v>20</v>
      </c>
      <c r="I41" s="290">
        <v>10000</v>
      </c>
      <c r="J41" s="284">
        <v>22046</v>
      </c>
      <c r="K41" s="290">
        <v>9300</v>
      </c>
      <c r="L41" s="284">
        <v>20502.78</v>
      </c>
      <c r="M41" s="284">
        <v>12926</v>
      </c>
      <c r="N41" s="284">
        <v>28496.6596</v>
      </c>
      <c r="O41" s="289"/>
    </row>
    <row r="42" spans="1:15">
      <c r="A42" s="238"/>
      <c r="B42" s="284">
        <v>3000</v>
      </c>
      <c r="C42" s="285">
        <v>118.110236220472</v>
      </c>
      <c r="D42" s="284">
        <v>2850</v>
      </c>
      <c r="E42" s="285">
        <v>112.204724409449</v>
      </c>
      <c r="F42" s="284">
        <v>1512</v>
      </c>
      <c r="G42" s="285">
        <v>59.5275590551181</v>
      </c>
      <c r="H42" s="286" t="s">
        <v>20</v>
      </c>
      <c r="I42" s="290">
        <v>10000</v>
      </c>
      <c r="J42" s="284">
        <v>22046</v>
      </c>
      <c r="K42" s="290">
        <v>9300</v>
      </c>
      <c r="L42" s="284">
        <v>20502.78</v>
      </c>
      <c r="M42" s="284">
        <v>13021</v>
      </c>
      <c r="N42" s="284">
        <v>28706.0966</v>
      </c>
      <c r="O42" s="289"/>
    </row>
    <row r="43" customHeight="1" spans="1:15">
      <c r="A43" s="238" t="s">
        <v>66</v>
      </c>
      <c r="B43" s="284">
        <v>4500</v>
      </c>
      <c r="C43" s="285">
        <v>177.165354330709</v>
      </c>
      <c r="D43" s="284">
        <v>2872</v>
      </c>
      <c r="E43" s="285">
        <v>113.070866141732</v>
      </c>
      <c r="F43" s="284">
        <v>1534</v>
      </c>
      <c r="G43" s="285">
        <v>60.3937007874016</v>
      </c>
      <c r="H43" s="286" t="s">
        <v>20</v>
      </c>
      <c r="I43" s="290">
        <v>8000</v>
      </c>
      <c r="J43" s="284">
        <v>17636.8</v>
      </c>
      <c r="K43" s="290">
        <v>7600</v>
      </c>
      <c r="L43" s="284">
        <v>16754.96</v>
      </c>
      <c r="M43" s="284">
        <v>13712</v>
      </c>
      <c r="N43" s="284">
        <v>30229.4752</v>
      </c>
      <c r="O43" s="289"/>
    </row>
    <row r="44" spans="1:15">
      <c r="A44" s="238"/>
      <c r="B44" s="284">
        <v>5000</v>
      </c>
      <c r="C44" s="285">
        <v>196.850393700787</v>
      </c>
      <c r="D44" s="284">
        <v>3038</v>
      </c>
      <c r="E44" s="285">
        <v>119.606299212598</v>
      </c>
      <c r="F44" s="284">
        <v>1700</v>
      </c>
      <c r="G44" s="285">
        <v>66.9291338582677</v>
      </c>
      <c r="H44" s="286" t="s">
        <v>21</v>
      </c>
      <c r="I44" s="290">
        <v>7500</v>
      </c>
      <c r="J44" s="284">
        <v>16534.5</v>
      </c>
      <c r="K44" s="290">
        <v>7100</v>
      </c>
      <c r="L44" s="284">
        <v>15652.66</v>
      </c>
      <c r="M44" s="284">
        <v>13804</v>
      </c>
      <c r="N44" s="284">
        <v>30432.2984</v>
      </c>
      <c r="O44" s="289"/>
    </row>
    <row r="45" spans="1:15">
      <c r="A45" s="238"/>
      <c r="B45" s="284">
        <v>5500</v>
      </c>
      <c r="C45" s="285">
        <v>216.535433070866</v>
      </c>
      <c r="D45" s="284">
        <v>3204</v>
      </c>
      <c r="E45" s="285">
        <v>126.141732283465</v>
      </c>
      <c r="F45" s="284">
        <v>1866</v>
      </c>
      <c r="G45" s="285">
        <v>73.4645669291339</v>
      </c>
      <c r="H45" s="286" t="s">
        <v>21</v>
      </c>
      <c r="I45" s="290">
        <v>7000</v>
      </c>
      <c r="J45" s="284">
        <v>15432.2</v>
      </c>
      <c r="K45" s="290">
        <v>6600</v>
      </c>
      <c r="L45" s="284">
        <v>14550.36</v>
      </c>
      <c r="M45" s="284">
        <v>13896</v>
      </c>
      <c r="N45" s="284">
        <v>30635.1216</v>
      </c>
      <c r="O45" s="289"/>
    </row>
    <row r="46" spans="1:15">
      <c r="A46" s="238"/>
      <c r="B46" s="284">
        <v>6000</v>
      </c>
      <c r="C46" s="285">
        <v>236.220472440945</v>
      </c>
      <c r="D46" s="284">
        <v>3370</v>
      </c>
      <c r="E46" s="285">
        <v>132.677165354331</v>
      </c>
      <c r="F46" s="284">
        <v>2032</v>
      </c>
      <c r="G46" s="285">
        <v>80</v>
      </c>
      <c r="H46" s="286" t="s">
        <v>21</v>
      </c>
      <c r="I46" s="290">
        <v>6500</v>
      </c>
      <c r="J46" s="284">
        <v>14329.9</v>
      </c>
      <c r="K46" s="290">
        <v>6100</v>
      </c>
      <c r="L46" s="284">
        <v>13448.06</v>
      </c>
      <c r="M46" s="284">
        <v>13989</v>
      </c>
      <c r="N46" s="284">
        <v>30840.1494</v>
      </c>
      <c r="O46" s="289"/>
    </row>
    <row r="47" spans="1:15">
      <c r="A47" s="238"/>
      <c r="B47" s="284">
        <v>6500</v>
      </c>
      <c r="C47" s="285">
        <v>255.905511811024</v>
      </c>
      <c r="D47" s="284">
        <v>3620</v>
      </c>
      <c r="E47" s="285">
        <v>142.51968503937</v>
      </c>
      <c r="F47" s="284">
        <v>2282</v>
      </c>
      <c r="G47" s="285">
        <v>89.8425196850394</v>
      </c>
      <c r="H47" s="286" t="s">
        <v>21</v>
      </c>
      <c r="I47" s="290">
        <v>6000</v>
      </c>
      <c r="J47" s="284">
        <v>13227.6</v>
      </c>
      <c r="K47" s="290">
        <v>5600</v>
      </c>
      <c r="L47" s="284">
        <v>12345.76</v>
      </c>
      <c r="M47" s="284">
        <v>14122</v>
      </c>
      <c r="N47" s="284">
        <v>31133.3612</v>
      </c>
      <c r="O47" s="289"/>
    </row>
    <row r="48" spans="1:15">
      <c r="A48" s="235"/>
      <c r="B48" s="235"/>
      <c r="C48" s="235"/>
      <c r="D48" s="235"/>
      <c r="E48" s="235"/>
      <c r="F48" s="235"/>
      <c r="G48" s="235"/>
      <c r="H48" s="235"/>
      <c r="I48" s="235"/>
      <c r="J48" s="235"/>
      <c r="K48" s="235"/>
      <c r="L48" s="235"/>
      <c r="M48" s="235"/>
      <c r="N48" s="235"/>
      <c r="O48" s="289"/>
    </row>
    <row r="49" ht="33.6" customHeight="1" spans="1:15">
      <c r="A49" s="133"/>
      <c r="B49" s="134"/>
      <c r="C49" s="134"/>
      <c r="D49" s="134"/>
      <c r="E49" s="282" t="s">
        <v>52</v>
      </c>
      <c r="F49" s="282"/>
      <c r="G49" s="282"/>
      <c r="H49" s="282"/>
      <c r="I49" s="282"/>
      <c r="J49" s="282"/>
      <c r="K49" s="135" t="s">
        <v>75</v>
      </c>
      <c r="L49" s="135"/>
      <c r="M49" s="135"/>
      <c r="N49" s="135"/>
      <c r="O49" s="289"/>
    </row>
    <row r="50" spans="1:15">
      <c r="A50" s="136"/>
      <c r="B50" s="137"/>
      <c r="C50" s="137"/>
      <c r="D50" s="137"/>
      <c r="E50" s="137"/>
      <c r="F50" s="137"/>
      <c r="G50" s="137"/>
      <c r="H50" s="137"/>
      <c r="I50" s="137"/>
      <c r="J50" s="137"/>
      <c r="K50" s="137"/>
      <c r="L50" s="137"/>
      <c r="M50" s="137"/>
      <c r="N50" s="137"/>
      <c r="O50" s="289"/>
    </row>
    <row r="51" spans="1:15">
      <c r="A51" s="133"/>
      <c r="B51" s="138"/>
      <c r="C51" s="138"/>
      <c r="D51" s="138"/>
      <c r="E51" s="138"/>
      <c r="F51" s="138"/>
      <c r="G51" s="138"/>
      <c r="H51" s="138"/>
      <c r="I51" s="138"/>
      <c r="J51" s="138"/>
      <c r="K51" s="138"/>
      <c r="L51" s="138"/>
      <c r="M51" s="138"/>
      <c r="N51" s="138"/>
      <c r="O51" s="289"/>
    </row>
    <row r="52" ht="72" customHeight="1" spans="1:15">
      <c r="A52" s="238" t="s">
        <v>53</v>
      </c>
      <c r="B52" s="283" t="s">
        <v>54</v>
      </c>
      <c r="C52" s="283"/>
      <c r="D52" s="283" t="s">
        <v>55</v>
      </c>
      <c r="E52" s="283"/>
      <c r="F52" s="283" t="s">
        <v>71</v>
      </c>
      <c r="G52" s="283"/>
      <c r="H52" s="283" t="s">
        <v>57</v>
      </c>
      <c r="I52" s="283" t="s">
        <v>58</v>
      </c>
      <c r="J52" s="283"/>
      <c r="K52" s="283"/>
      <c r="L52" s="283"/>
      <c r="M52" s="283" t="s">
        <v>59</v>
      </c>
      <c r="N52" s="283"/>
      <c r="O52" s="289"/>
    </row>
    <row r="53" ht="28.8" customHeight="1" spans="1:15">
      <c r="A53" s="238"/>
      <c r="B53" s="283"/>
      <c r="C53" s="283"/>
      <c r="D53" s="283"/>
      <c r="E53" s="283"/>
      <c r="F53" s="283"/>
      <c r="G53" s="283"/>
      <c r="H53" s="283"/>
      <c r="I53" s="283" t="s">
        <v>60</v>
      </c>
      <c r="J53" s="283"/>
      <c r="K53" s="283" t="s">
        <v>61</v>
      </c>
      <c r="L53" s="283"/>
      <c r="M53" s="283"/>
      <c r="N53" s="283"/>
      <c r="O53" s="289"/>
    </row>
    <row r="54" ht="43.2" spans="1:15">
      <c r="A54" s="238"/>
      <c r="B54" s="283" t="s">
        <v>11</v>
      </c>
      <c r="C54" s="283" t="s">
        <v>12</v>
      </c>
      <c r="D54" s="283" t="s">
        <v>11</v>
      </c>
      <c r="E54" s="283" t="s">
        <v>12</v>
      </c>
      <c r="F54" s="283" t="s">
        <v>11</v>
      </c>
      <c r="G54" s="283" t="s">
        <v>12</v>
      </c>
      <c r="H54" s="283" t="s">
        <v>13</v>
      </c>
      <c r="I54" s="283" t="s">
        <v>62</v>
      </c>
      <c r="J54" s="283" t="s">
        <v>63</v>
      </c>
      <c r="K54" s="283" t="s">
        <v>62</v>
      </c>
      <c r="L54" s="283" t="s">
        <v>63</v>
      </c>
      <c r="M54" s="283" t="s">
        <v>16</v>
      </c>
      <c r="N54" s="283" t="s">
        <v>17</v>
      </c>
      <c r="O54" s="289"/>
    </row>
    <row r="55" customHeight="1" spans="1:15">
      <c r="A55" s="238" t="s">
        <v>64</v>
      </c>
      <c r="B55" s="284">
        <v>2000</v>
      </c>
      <c r="C55" s="285">
        <v>78.740157480315</v>
      </c>
      <c r="D55" s="284">
        <v>2370</v>
      </c>
      <c r="E55" s="285">
        <v>93.3070866141732</v>
      </c>
      <c r="F55" s="284">
        <v>210</v>
      </c>
      <c r="G55" s="285">
        <v>8.26771653543307</v>
      </c>
      <c r="H55" s="286" t="s">
        <v>20</v>
      </c>
      <c r="I55" s="290">
        <v>10000</v>
      </c>
      <c r="J55" s="284">
        <v>22046</v>
      </c>
      <c r="K55" s="290">
        <v>9300</v>
      </c>
      <c r="L55" s="284">
        <v>20502.78</v>
      </c>
      <c r="M55" s="284">
        <v>12874</v>
      </c>
      <c r="N55" s="284">
        <v>28382.0204</v>
      </c>
      <c r="O55" s="289"/>
    </row>
    <row r="56" spans="1:15">
      <c r="A56" s="238"/>
      <c r="B56" s="284">
        <v>2300</v>
      </c>
      <c r="C56" s="285">
        <v>90.5511811023622</v>
      </c>
      <c r="D56" s="284">
        <v>2520</v>
      </c>
      <c r="E56" s="285">
        <v>99.2125984251969</v>
      </c>
      <c r="F56" s="284">
        <v>210</v>
      </c>
      <c r="G56" s="285">
        <v>8.26771653543307</v>
      </c>
      <c r="H56" s="286" t="s">
        <v>20</v>
      </c>
      <c r="I56" s="290">
        <v>10000</v>
      </c>
      <c r="J56" s="284">
        <v>22046</v>
      </c>
      <c r="K56" s="290">
        <v>9300</v>
      </c>
      <c r="L56" s="284">
        <v>20502.78</v>
      </c>
      <c r="M56" s="284">
        <v>12927</v>
      </c>
      <c r="N56" s="284">
        <v>28498.8642</v>
      </c>
      <c r="O56" s="289"/>
    </row>
    <row r="57" spans="1:15">
      <c r="A57" s="238"/>
      <c r="B57" s="284">
        <v>3000</v>
      </c>
      <c r="C57" s="285">
        <v>118.110236220472</v>
      </c>
      <c r="D57" s="284">
        <v>2870</v>
      </c>
      <c r="E57" s="285">
        <v>112.992125984252</v>
      </c>
      <c r="F57" s="284">
        <v>210</v>
      </c>
      <c r="G57" s="285">
        <v>8.26771653543307</v>
      </c>
      <c r="H57" s="286" t="s">
        <v>20</v>
      </c>
      <c r="I57" s="290">
        <v>10000</v>
      </c>
      <c r="J57" s="284">
        <v>22046</v>
      </c>
      <c r="K57" s="290">
        <v>9300</v>
      </c>
      <c r="L57" s="284">
        <v>20502.78</v>
      </c>
      <c r="M57" s="284">
        <v>13060</v>
      </c>
      <c r="N57" s="284">
        <v>28792.076</v>
      </c>
      <c r="O57" s="289"/>
    </row>
    <row r="58" spans="1:15">
      <c r="A58" s="238"/>
      <c r="B58" s="284">
        <v>3500</v>
      </c>
      <c r="C58" s="285">
        <v>137.795275590551</v>
      </c>
      <c r="D58" s="284">
        <v>3120</v>
      </c>
      <c r="E58" s="285">
        <v>122.834645669291</v>
      </c>
      <c r="F58" s="284">
        <v>210</v>
      </c>
      <c r="G58" s="285">
        <v>8.26771653543307</v>
      </c>
      <c r="H58" s="286" t="s">
        <v>20</v>
      </c>
      <c r="I58" s="290">
        <v>10000</v>
      </c>
      <c r="J58" s="284">
        <v>22046</v>
      </c>
      <c r="K58" s="290">
        <v>9300</v>
      </c>
      <c r="L58" s="284">
        <v>20502.78</v>
      </c>
      <c r="M58" s="284">
        <v>13146</v>
      </c>
      <c r="N58" s="284">
        <v>28981.6716</v>
      </c>
      <c r="O58" s="289"/>
    </row>
    <row r="59" spans="1:15">
      <c r="A59" s="238"/>
      <c r="B59" s="284">
        <v>4000</v>
      </c>
      <c r="C59" s="285">
        <v>157.48031496063</v>
      </c>
      <c r="D59" s="284">
        <v>3420</v>
      </c>
      <c r="E59" s="285">
        <v>134.645669291339</v>
      </c>
      <c r="F59" s="284">
        <v>210</v>
      </c>
      <c r="G59" s="285">
        <v>8.26771653543307</v>
      </c>
      <c r="H59" s="286" t="s">
        <v>20</v>
      </c>
      <c r="I59" s="290">
        <v>10000</v>
      </c>
      <c r="J59" s="284">
        <v>22046</v>
      </c>
      <c r="K59" s="290">
        <v>9300</v>
      </c>
      <c r="L59" s="284">
        <v>20502.78</v>
      </c>
      <c r="M59" s="284">
        <v>13251</v>
      </c>
      <c r="N59" s="284">
        <v>29213.1546</v>
      </c>
      <c r="O59" s="289"/>
    </row>
    <row r="60" spans="1:15">
      <c r="A60" s="238"/>
      <c r="B60" s="284">
        <v>4500</v>
      </c>
      <c r="C60" s="285">
        <v>177.165354330709</v>
      </c>
      <c r="D60" s="284">
        <v>3670</v>
      </c>
      <c r="E60" s="285">
        <v>144.488188976378</v>
      </c>
      <c r="F60" s="284">
        <v>210</v>
      </c>
      <c r="G60" s="285">
        <v>8.26771653543307</v>
      </c>
      <c r="H60" s="286" t="s">
        <v>20</v>
      </c>
      <c r="I60" s="290">
        <v>10000</v>
      </c>
      <c r="J60" s="284">
        <v>22046</v>
      </c>
      <c r="K60" s="290">
        <v>9300</v>
      </c>
      <c r="L60" s="284">
        <v>20502.78</v>
      </c>
      <c r="M60" s="284">
        <v>13337</v>
      </c>
      <c r="N60" s="284">
        <v>29402.7502</v>
      </c>
      <c r="O60" s="289"/>
    </row>
    <row r="61" spans="1:15">
      <c r="A61" s="238"/>
      <c r="B61" s="284">
        <v>5000</v>
      </c>
      <c r="C61" s="285">
        <v>196.850393700787</v>
      </c>
      <c r="D61" s="284">
        <v>3920</v>
      </c>
      <c r="E61" s="285">
        <v>154.330708661417</v>
      </c>
      <c r="F61" s="284">
        <v>210</v>
      </c>
      <c r="G61" s="285">
        <v>8.26771653543307</v>
      </c>
      <c r="H61" s="286" t="s">
        <v>21</v>
      </c>
      <c r="I61" s="290">
        <v>9450</v>
      </c>
      <c r="J61" s="284">
        <v>20833.47</v>
      </c>
      <c r="K61" s="290">
        <v>8750</v>
      </c>
      <c r="L61" s="284">
        <v>19290.25</v>
      </c>
      <c r="M61" s="284">
        <v>13480</v>
      </c>
      <c r="N61" s="284">
        <v>29718.008</v>
      </c>
      <c r="O61" s="289"/>
    </row>
    <row r="62" spans="1:15">
      <c r="A62" s="238"/>
      <c r="B62" s="284">
        <v>5500</v>
      </c>
      <c r="C62" s="285">
        <v>216.535433070866</v>
      </c>
      <c r="D62" s="284">
        <v>4220</v>
      </c>
      <c r="E62" s="285">
        <v>166.141732283465</v>
      </c>
      <c r="F62" s="284">
        <v>210</v>
      </c>
      <c r="G62" s="285">
        <v>8.26771653543307</v>
      </c>
      <c r="H62" s="286" t="s">
        <v>21</v>
      </c>
      <c r="I62" s="290">
        <v>9000</v>
      </c>
      <c r="J62" s="284">
        <v>19841.4</v>
      </c>
      <c r="K62" s="290">
        <v>8300</v>
      </c>
      <c r="L62" s="284">
        <v>18298.18</v>
      </c>
      <c r="M62" s="284">
        <v>13639</v>
      </c>
      <c r="N62" s="284">
        <v>30068.5394</v>
      </c>
      <c r="O62" s="289"/>
    </row>
    <row r="63" spans="1:15">
      <c r="A63" s="238"/>
      <c r="B63" s="284">
        <v>6000</v>
      </c>
      <c r="C63" s="285">
        <v>236.220472440945</v>
      </c>
      <c r="D63" s="284">
        <v>4470</v>
      </c>
      <c r="E63" s="285">
        <v>175.984251968504</v>
      </c>
      <c r="F63" s="284">
        <v>210</v>
      </c>
      <c r="G63" s="285">
        <v>8.26771653543307</v>
      </c>
      <c r="H63" s="286" t="s">
        <v>21</v>
      </c>
      <c r="I63" s="290">
        <v>8550</v>
      </c>
      <c r="J63" s="284">
        <v>18849.33</v>
      </c>
      <c r="K63" s="290">
        <v>7650</v>
      </c>
      <c r="L63" s="284">
        <v>16865.19</v>
      </c>
      <c r="M63" s="284">
        <v>13724</v>
      </c>
      <c r="N63" s="284">
        <v>30255.9304</v>
      </c>
      <c r="O63" s="289"/>
    </row>
    <row r="64" ht="43.2" customHeight="1" spans="1:15">
      <c r="A64" s="238" t="s">
        <v>65</v>
      </c>
      <c r="B64" s="287">
        <v>2000</v>
      </c>
      <c r="C64" s="285">
        <v>78.740157480315</v>
      </c>
      <c r="D64" s="287">
        <v>2215</v>
      </c>
      <c r="E64" s="285">
        <v>87.2047244094488</v>
      </c>
      <c r="F64" s="287">
        <v>1007</v>
      </c>
      <c r="G64" s="285">
        <v>39.6456692913386</v>
      </c>
      <c r="H64" s="286" t="s">
        <v>20</v>
      </c>
      <c r="I64" s="290">
        <v>10000</v>
      </c>
      <c r="J64" s="284">
        <v>22046</v>
      </c>
      <c r="K64" s="287">
        <v>9300</v>
      </c>
      <c r="L64" s="284">
        <v>20502.78</v>
      </c>
      <c r="M64" s="287">
        <v>12731</v>
      </c>
      <c r="N64" s="284">
        <v>28066.7626</v>
      </c>
      <c r="O64" s="289"/>
    </row>
    <row r="65" spans="1:15">
      <c r="A65" s="238"/>
      <c r="B65" s="284">
        <v>2500</v>
      </c>
      <c r="C65" s="285">
        <v>98.4251968503937</v>
      </c>
      <c r="D65" s="284">
        <v>2600</v>
      </c>
      <c r="E65" s="285">
        <v>102.362204724409</v>
      </c>
      <c r="F65" s="284">
        <v>1262</v>
      </c>
      <c r="G65" s="285">
        <v>49.6850393700787</v>
      </c>
      <c r="H65" s="286" t="s">
        <v>20</v>
      </c>
      <c r="I65" s="290">
        <v>10000</v>
      </c>
      <c r="J65" s="284">
        <v>22046</v>
      </c>
      <c r="K65" s="290">
        <v>9300</v>
      </c>
      <c r="L65" s="284">
        <v>20502.78</v>
      </c>
      <c r="M65" s="284">
        <v>13056</v>
      </c>
      <c r="N65" s="284">
        <v>28783.2576</v>
      </c>
      <c r="O65" s="289"/>
    </row>
    <row r="66" spans="1:15">
      <c r="A66" s="238"/>
      <c r="B66" s="284">
        <v>3000</v>
      </c>
      <c r="C66" s="285">
        <v>118.110236220472</v>
      </c>
      <c r="D66" s="284">
        <v>2850</v>
      </c>
      <c r="E66" s="285">
        <v>112.204724409449</v>
      </c>
      <c r="F66" s="284">
        <v>1512</v>
      </c>
      <c r="G66" s="285">
        <v>59.5275590551181</v>
      </c>
      <c r="H66" s="286" t="s">
        <v>20</v>
      </c>
      <c r="I66" s="290">
        <v>10000</v>
      </c>
      <c r="J66" s="284">
        <v>22046</v>
      </c>
      <c r="K66" s="290">
        <v>9300</v>
      </c>
      <c r="L66" s="284">
        <v>20502.78</v>
      </c>
      <c r="M66" s="284">
        <v>13151</v>
      </c>
      <c r="N66" s="284">
        <v>28992.6946</v>
      </c>
      <c r="O66" s="289"/>
    </row>
    <row r="67" customHeight="1" spans="1:15">
      <c r="A67" s="238" t="s">
        <v>66</v>
      </c>
      <c r="B67" s="284">
        <v>4500</v>
      </c>
      <c r="C67" s="285">
        <v>177.165354330709</v>
      </c>
      <c r="D67" s="284">
        <v>2872</v>
      </c>
      <c r="E67" s="285">
        <v>113.070866141732</v>
      </c>
      <c r="F67" s="284">
        <v>1534</v>
      </c>
      <c r="G67" s="285">
        <v>60.3937007874016</v>
      </c>
      <c r="H67" s="286" t="s">
        <v>20</v>
      </c>
      <c r="I67" s="290">
        <v>8000</v>
      </c>
      <c r="J67" s="284">
        <v>17636.8</v>
      </c>
      <c r="K67" s="290">
        <v>7600</v>
      </c>
      <c r="L67" s="284">
        <v>16754.96</v>
      </c>
      <c r="M67" s="284">
        <v>13842</v>
      </c>
      <c r="N67" s="284">
        <v>30516.0732</v>
      </c>
      <c r="O67" s="289"/>
    </row>
    <row r="68" spans="1:15">
      <c r="A68" s="238"/>
      <c r="B68" s="284">
        <v>5000</v>
      </c>
      <c r="C68" s="285">
        <v>196.850393700787</v>
      </c>
      <c r="D68" s="284">
        <v>3038</v>
      </c>
      <c r="E68" s="285">
        <v>119.606299212598</v>
      </c>
      <c r="F68" s="284">
        <v>1700</v>
      </c>
      <c r="G68" s="285">
        <v>66.9291338582677</v>
      </c>
      <c r="H68" s="286" t="s">
        <v>21</v>
      </c>
      <c r="I68" s="290">
        <v>7500</v>
      </c>
      <c r="J68" s="284">
        <v>16534.5</v>
      </c>
      <c r="K68" s="290">
        <v>7100</v>
      </c>
      <c r="L68" s="284">
        <v>15652.66</v>
      </c>
      <c r="M68" s="284">
        <v>13934</v>
      </c>
      <c r="N68" s="284">
        <v>30718.8964</v>
      </c>
      <c r="O68" s="289"/>
    </row>
    <row r="69" spans="1:15">
      <c r="A69" s="238"/>
      <c r="B69" s="284">
        <v>5500</v>
      </c>
      <c r="C69" s="285">
        <v>216.535433070866</v>
      </c>
      <c r="D69" s="284">
        <v>3204</v>
      </c>
      <c r="E69" s="285">
        <v>126.141732283465</v>
      </c>
      <c r="F69" s="284">
        <v>1866</v>
      </c>
      <c r="G69" s="285">
        <v>73.4645669291339</v>
      </c>
      <c r="H69" s="286" t="s">
        <v>21</v>
      </c>
      <c r="I69" s="290">
        <v>7000</v>
      </c>
      <c r="J69" s="284">
        <v>15432.2</v>
      </c>
      <c r="K69" s="290">
        <v>6600</v>
      </c>
      <c r="L69" s="284">
        <v>14550.36</v>
      </c>
      <c r="M69" s="284">
        <v>14026</v>
      </c>
      <c r="N69" s="284">
        <v>30921.7196</v>
      </c>
      <c r="O69" s="289"/>
    </row>
    <row r="70" spans="1:15">
      <c r="A70" s="238"/>
      <c r="B70" s="284">
        <v>6000</v>
      </c>
      <c r="C70" s="285">
        <v>236.220472440945</v>
      </c>
      <c r="D70" s="284">
        <v>3370</v>
      </c>
      <c r="E70" s="285">
        <v>132.677165354331</v>
      </c>
      <c r="F70" s="284">
        <v>2032</v>
      </c>
      <c r="G70" s="285">
        <v>80</v>
      </c>
      <c r="H70" s="286" t="s">
        <v>21</v>
      </c>
      <c r="I70" s="290">
        <v>6500</v>
      </c>
      <c r="J70" s="284">
        <v>14329.9</v>
      </c>
      <c r="K70" s="290">
        <v>6100</v>
      </c>
      <c r="L70" s="284">
        <v>13448.06</v>
      </c>
      <c r="M70" s="284">
        <v>14119</v>
      </c>
      <c r="N70" s="284">
        <v>31126.7474</v>
      </c>
      <c r="O70" s="289"/>
    </row>
    <row r="71" spans="1:15">
      <c r="A71" s="238"/>
      <c r="B71" s="284">
        <v>6500</v>
      </c>
      <c r="C71" s="285">
        <v>255.905511811024</v>
      </c>
      <c r="D71" s="284">
        <v>3620</v>
      </c>
      <c r="E71" s="285">
        <v>142.51968503937</v>
      </c>
      <c r="F71" s="284">
        <v>2282</v>
      </c>
      <c r="G71" s="285">
        <v>89.8425196850394</v>
      </c>
      <c r="H71" s="286" t="s">
        <v>21</v>
      </c>
      <c r="I71" s="290">
        <v>6000</v>
      </c>
      <c r="J71" s="284">
        <v>13227.6</v>
      </c>
      <c r="K71" s="290">
        <v>5600</v>
      </c>
      <c r="L71" s="284">
        <v>12345.76</v>
      </c>
      <c r="M71" s="284">
        <v>14252</v>
      </c>
      <c r="N71" s="284">
        <v>31419.9592</v>
      </c>
      <c r="O71" s="289"/>
    </row>
  </sheetData>
  <mergeCells count="42">
    <mergeCell ref="E1:J1"/>
    <mergeCell ref="K1:N1"/>
    <mergeCell ref="I4:L4"/>
    <mergeCell ref="I5:J5"/>
    <mergeCell ref="K5:L5"/>
    <mergeCell ref="E25:J25"/>
    <mergeCell ref="K25:N25"/>
    <mergeCell ref="I28:L28"/>
    <mergeCell ref="I29:J29"/>
    <mergeCell ref="K29:L29"/>
    <mergeCell ref="E49:J49"/>
    <mergeCell ref="K49:N49"/>
    <mergeCell ref="I52:L52"/>
    <mergeCell ref="I53:J53"/>
    <mergeCell ref="K53:L53"/>
    <mergeCell ref="A4:A6"/>
    <mergeCell ref="A7:A15"/>
    <mergeCell ref="A16:A18"/>
    <mergeCell ref="A19:A23"/>
    <mergeCell ref="A28:A30"/>
    <mergeCell ref="A31:A39"/>
    <mergeCell ref="A40:A42"/>
    <mergeCell ref="A43:A47"/>
    <mergeCell ref="A52:A54"/>
    <mergeCell ref="A55:A63"/>
    <mergeCell ref="A64:A66"/>
    <mergeCell ref="A67:A71"/>
    <mergeCell ref="H4:H5"/>
    <mergeCell ref="H28:H29"/>
    <mergeCell ref="H52:H53"/>
    <mergeCell ref="B4:C5"/>
    <mergeCell ref="D4:E5"/>
    <mergeCell ref="F4:G5"/>
    <mergeCell ref="M4:N5"/>
    <mergeCell ref="B28:C29"/>
    <mergeCell ref="D28:E29"/>
    <mergeCell ref="F28:G29"/>
    <mergeCell ref="M28:N29"/>
    <mergeCell ref="B52:C53"/>
    <mergeCell ref="D52:E53"/>
    <mergeCell ref="F52:G53"/>
    <mergeCell ref="M52:N53"/>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15" sqref="H15"/>
    </sheetView>
  </sheetViews>
  <sheetFormatPr defaultColWidth="8.88888888888889" defaultRowHeight="14.4"/>
  <cols>
    <col min="6" max="6" width="11" customWidth="1"/>
    <col min="11" max="11" width="17.1111111111111" customWidth="1"/>
  </cols>
  <sheetData>
    <row r="1" ht="51" customHeight="1" spans="1:11">
      <c r="A1" s="258" t="s">
        <v>76</v>
      </c>
      <c r="B1" s="259" t="s">
        <v>77</v>
      </c>
      <c r="C1" s="259" t="s">
        <v>78</v>
      </c>
      <c r="D1" s="260" t="s">
        <v>79</v>
      </c>
      <c r="E1" s="261"/>
      <c r="F1" s="262" t="s">
        <v>80</v>
      </c>
      <c r="G1" s="262"/>
      <c r="H1" s="263" t="s">
        <v>81</v>
      </c>
      <c r="I1" s="259" t="s">
        <v>82</v>
      </c>
      <c r="J1" s="262" t="s">
        <v>83</v>
      </c>
      <c r="K1" s="262"/>
    </row>
    <row r="2" ht="62.4" spans="1:11">
      <c r="A2" s="264"/>
      <c r="B2" s="265"/>
      <c r="C2" s="265"/>
      <c r="D2" s="265" t="s">
        <v>84</v>
      </c>
      <c r="E2" s="265" t="s">
        <v>85</v>
      </c>
      <c r="F2" s="265" t="s">
        <v>84</v>
      </c>
      <c r="G2" s="265" t="s">
        <v>85</v>
      </c>
      <c r="H2" s="266"/>
      <c r="I2" s="265"/>
      <c r="J2" s="280" t="s">
        <v>86</v>
      </c>
      <c r="K2" s="280" t="s">
        <v>87</v>
      </c>
    </row>
    <row r="3" ht="15.6" spans="1:11">
      <c r="A3" s="267" t="s">
        <v>88</v>
      </c>
      <c r="B3" s="268">
        <v>2700</v>
      </c>
      <c r="C3" s="265">
        <v>3005</v>
      </c>
      <c r="D3" s="265">
        <v>4330</v>
      </c>
      <c r="E3" s="265">
        <v>4330</v>
      </c>
      <c r="F3" s="265">
        <v>80</v>
      </c>
      <c r="G3" s="265">
        <v>80</v>
      </c>
      <c r="H3" s="266">
        <v>1655</v>
      </c>
      <c r="I3" s="273">
        <v>-332.34274</v>
      </c>
      <c r="J3" s="281">
        <v>12000</v>
      </c>
      <c r="K3" s="281">
        <v>12000</v>
      </c>
    </row>
    <row r="4" ht="15.6" spans="1:11">
      <c r="A4" s="269"/>
      <c r="B4" s="270">
        <v>3000</v>
      </c>
      <c r="C4" s="271">
        <v>3155</v>
      </c>
      <c r="D4" s="271">
        <v>4630</v>
      </c>
      <c r="E4" s="271">
        <v>4630</v>
      </c>
      <c r="F4" s="271">
        <v>80</v>
      </c>
      <c r="G4" s="272">
        <v>80</v>
      </c>
      <c r="H4" s="273">
        <v>1987.34274</v>
      </c>
      <c r="I4" s="273">
        <v>0</v>
      </c>
      <c r="J4" s="281">
        <v>12000</v>
      </c>
      <c r="K4" s="281">
        <v>12000</v>
      </c>
    </row>
    <row r="5" ht="15.6" spans="1:11">
      <c r="A5" s="269"/>
      <c r="B5" s="274">
        <v>3500</v>
      </c>
      <c r="C5" s="271">
        <v>3405</v>
      </c>
      <c r="D5" s="271">
        <v>5130</v>
      </c>
      <c r="E5" s="271">
        <v>5130</v>
      </c>
      <c r="F5" s="271">
        <v>80</v>
      </c>
      <c r="G5" s="272">
        <v>80</v>
      </c>
      <c r="H5" s="273">
        <v>2102.10571828093</v>
      </c>
      <c r="I5" s="273">
        <v>114.762978280935</v>
      </c>
      <c r="J5" s="281">
        <v>12000</v>
      </c>
      <c r="K5" s="281">
        <v>12000</v>
      </c>
    </row>
    <row r="6" ht="15.6" spans="1:11">
      <c r="A6" s="269"/>
      <c r="B6" s="274">
        <v>4000</v>
      </c>
      <c r="C6" s="271">
        <v>3655</v>
      </c>
      <c r="D6" s="271">
        <v>5630</v>
      </c>
      <c r="E6" s="271">
        <v>5630</v>
      </c>
      <c r="F6" s="271">
        <v>80</v>
      </c>
      <c r="G6" s="272">
        <v>80</v>
      </c>
      <c r="H6" s="273">
        <v>2216.86869656187</v>
      </c>
      <c r="I6" s="273">
        <v>229.525956561869</v>
      </c>
      <c r="J6" s="281">
        <v>12000</v>
      </c>
      <c r="K6" s="281">
        <v>12000</v>
      </c>
    </row>
    <row r="7" ht="15.6" spans="1:11">
      <c r="A7" s="269"/>
      <c r="B7" s="274">
        <v>4500</v>
      </c>
      <c r="C7" s="271">
        <v>3955</v>
      </c>
      <c r="D7" s="271">
        <v>6180</v>
      </c>
      <c r="E7" s="271">
        <v>6180</v>
      </c>
      <c r="F7" s="271">
        <v>80</v>
      </c>
      <c r="G7" s="272">
        <v>80</v>
      </c>
      <c r="H7" s="273">
        <v>2470.99149971146</v>
      </c>
      <c r="I7" s="273">
        <v>483.648759711456</v>
      </c>
      <c r="J7" s="281">
        <v>12000</v>
      </c>
      <c r="K7" s="281">
        <v>11850</v>
      </c>
    </row>
    <row r="8" ht="15.6" spans="1:11">
      <c r="A8" s="269"/>
      <c r="B8" s="274">
        <v>5000</v>
      </c>
      <c r="C8" s="271">
        <v>4205</v>
      </c>
      <c r="D8" s="271">
        <v>6680</v>
      </c>
      <c r="E8" s="271">
        <v>6680</v>
      </c>
      <c r="F8" s="271">
        <v>80</v>
      </c>
      <c r="G8" s="272">
        <v>80</v>
      </c>
      <c r="H8" s="273">
        <v>2585.75447799239</v>
      </c>
      <c r="I8" s="273">
        <v>598.41173799239</v>
      </c>
      <c r="J8" s="281">
        <v>12000</v>
      </c>
      <c r="K8" s="281">
        <v>11600</v>
      </c>
    </row>
    <row r="9" ht="15.6" spans="1:11">
      <c r="A9" s="269"/>
      <c r="B9" s="274">
        <v>5500</v>
      </c>
      <c r="C9" s="271">
        <v>4505</v>
      </c>
      <c r="D9" s="271">
        <v>7230</v>
      </c>
      <c r="E9" s="271">
        <v>7230</v>
      </c>
      <c r="F9" s="271">
        <v>80</v>
      </c>
      <c r="G9" s="272">
        <v>80</v>
      </c>
      <c r="H9" s="273">
        <v>2722.16855592951</v>
      </c>
      <c r="I9" s="273">
        <v>734.825815929511</v>
      </c>
      <c r="J9" s="281">
        <v>11700</v>
      </c>
      <c r="K9" s="281">
        <v>11350</v>
      </c>
    </row>
    <row r="10" ht="15.6" spans="1:11">
      <c r="A10" s="275"/>
      <c r="B10" s="274">
        <v>6000</v>
      </c>
      <c r="C10" s="271">
        <v>4755</v>
      </c>
      <c r="D10" s="271">
        <v>7730</v>
      </c>
      <c r="E10" s="271">
        <v>7730</v>
      </c>
      <c r="F10" s="271">
        <v>80</v>
      </c>
      <c r="G10" s="272">
        <v>80</v>
      </c>
      <c r="H10" s="273">
        <v>2836.93153421045</v>
      </c>
      <c r="I10" s="273">
        <v>849.588794210445</v>
      </c>
      <c r="J10" s="281">
        <v>11500</v>
      </c>
      <c r="K10" s="281">
        <v>11100</v>
      </c>
    </row>
    <row r="11" ht="31.2" spans="1:9">
      <c r="A11" s="276" t="s">
        <v>89</v>
      </c>
      <c r="B11" s="277">
        <v>4000</v>
      </c>
      <c r="C11" s="271">
        <v>2945</v>
      </c>
      <c r="D11" s="271">
        <v>5595</v>
      </c>
      <c r="E11" s="271">
        <v>5595</v>
      </c>
      <c r="F11" s="271">
        <v>1400</v>
      </c>
      <c r="G11" s="278">
        <v>1400</v>
      </c>
      <c r="H11" s="272">
        <v>2968.96207076743</v>
      </c>
      <c r="I11" s="272">
        <v>981.619330767425</v>
      </c>
    </row>
    <row r="12" ht="15.6" spans="1:9">
      <c r="A12" s="276"/>
      <c r="B12" s="279">
        <v>4500</v>
      </c>
      <c r="C12" s="271">
        <v>3115</v>
      </c>
      <c r="D12" s="271">
        <v>6105</v>
      </c>
      <c r="E12" s="271">
        <v>6105</v>
      </c>
      <c r="F12" s="271">
        <v>1570</v>
      </c>
      <c r="G12" s="278">
        <v>1570</v>
      </c>
      <c r="H12" s="272">
        <v>3096.70884</v>
      </c>
      <c r="I12" s="272">
        <v>1109.3661</v>
      </c>
    </row>
    <row r="13" ht="15.6" spans="1:9">
      <c r="A13" s="276"/>
      <c r="B13" s="277">
        <v>5000</v>
      </c>
      <c r="C13" s="271">
        <v>3280</v>
      </c>
      <c r="D13" s="271">
        <v>6600</v>
      </c>
      <c r="E13" s="271">
        <v>6600</v>
      </c>
      <c r="F13" s="271">
        <v>1730</v>
      </c>
      <c r="G13" s="278">
        <v>1730</v>
      </c>
      <c r="H13" s="272">
        <v>3218.17573616824</v>
      </c>
      <c r="I13" s="272">
        <v>1230.83299616824</v>
      </c>
    </row>
    <row r="14" ht="15.6" spans="1:9">
      <c r="A14" s="276"/>
      <c r="B14" s="277">
        <v>5500</v>
      </c>
      <c r="C14" s="271">
        <v>3530</v>
      </c>
      <c r="D14" s="271">
        <v>7180</v>
      </c>
      <c r="E14" s="271">
        <v>7180</v>
      </c>
      <c r="F14" s="271">
        <v>1900</v>
      </c>
      <c r="G14" s="278">
        <v>1900</v>
      </c>
      <c r="H14" s="272">
        <v>3422.30803933849</v>
      </c>
      <c r="I14" s="272">
        <v>1434.96529933849</v>
      </c>
    </row>
    <row r="15" ht="15.6" spans="1:9">
      <c r="A15" s="276"/>
      <c r="B15" s="277">
        <v>6000</v>
      </c>
      <c r="C15" s="271">
        <v>3780</v>
      </c>
      <c r="D15" s="271">
        <v>7770</v>
      </c>
      <c r="E15" s="271">
        <v>7770</v>
      </c>
      <c r="F15" s="271">
        <v>2070</v>
      </c>
      <c r="G15" s="278">
        <v>2070</v>
      </c>
      <c r="H15" s="272">
        <v>3599.39600823112</v>
      </c>
      <c r="I15" s="272">
        <v>1612.05326823112</v>
      </c>
    </row>
  </sheetData>
  <mergeCells count="9">
    <mergeCell ref="D1:E1"/>
    <mergeCell ref="F1:G1"/>
    <mergeCell ref="J1:K1"/>
    <mergeCell ref="A1:A2"/>
    <mergeCell ref="A3:A10"/>
    <mergeCell ref="B1:B2"/>
    <mergeCell ref="C1:C2"/>
    <mergeCell ref="H1:H2"/>
    <mergeCell ref="I1: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CPCD20 25E</vt:lpstr>
      <vt:lpstr>CPCD30 35E</vt:lpstr>
      <vt:lpstr>CPCD40 45E</vt:lpstr>
      <vt:lpstr>CPCD50E</vt:lpstr>
      <vt:lpstr>CPCD60E</vt:lpstr>
      <vt:lpstr>CPCD70E</vt:lpstr>
      <vt:lpstr>CPCD85E</vt:lpstr>
      <vt:lpstr>CPCD100E</vt:lpstr>
      <vt:lpstr>CPCD120E</vt:lpstr>
      <vt:lpstr>CPCD160E</vt:lpstr>
      <vt:lpstr>F series</vt:lpstr>
      <vt:lpstr>CPD20 25 E</vt:lpstr>
      <vt:lpstr>CPD40 45 50E</vt:lpstr>
      <vt:lpstr>CPD30 35E</vt:lpstr>
      <vt:lpstr>CPD60E</vt:lpstr>
      <vt:lpstr>CPD70E</vt:lpstr>
      <vt:lpstr>CPD85E</vt:lpstr>
      <vt:lpstr>CLG2100-2120HJ</vt:lpstr>
      <vt:lpstr>CPCD25SRT</vt:lpstr>
      <vt:lpstr>CLG2030H</vt:lpstr>
      <vt:lpstr>CLG2035H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a02560</dc:creator>
  <cp:lastModifiedBy>关河</cp:lastModifiedBy>
  <dcterms:created xsi:type="dcterms:W3CDTF">2022-07-07T05:16:00Z</dcterms:created>
  <dcterms:modified xsi:type="dcterms:W3CDTF">2025-08-15T01:54:01Z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E401C459AC4640F78A7ECF41908D2BBD_13</vt:lpwstr>
  </property>
</Properties>
</file>